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8"/>
  </bookViews>
  <sheets>
    <sheet name="Пр 1" sheetId="1" r:id="rId1"/>
    <sheet name="Пр 2" sheetId="2" r:id="rId2"/>
    <sheet name="пр 3" sheetId="3" r:id="rId3"/>
    <sheet name="пр 4" sheetId="4" r:id="rId4"/>
    <sheet name="пр 5" sheetId="5" r:id="rId5"/>
    <sheet name="пр 6" sheetId="6" r:id="rId6"/>
    <sheet name="пр 7" sheetId="7" r:id="rId7"/>
    <sheet name="пр 8" sheetId="8" r:id="rId8"/>
    <sheet name="пр 9" sheetId="9" r:id="rId9"/>
  </sheets>
  <externalReferences>
    <externalReference r:id="rId12"/>
  </externalReferences>
  <definedNames>
    <definedName name="_xlnm._FilterDatabase" localSheetId="6" hidden="1">'пр 7'!$A$12:$O$70</definedName>
    <definedName name="_xlnm.Print_Titles" localSheetId="0">'Пр 1'!$15:$15</definedName>
    <definedName name="_xlnm.Print_Titles" localSheetId="2">'пр 3'!$14:$14</definedName>
    <definedName name="_xlnm.Print_Titles" localSheetId="3">'пр 4'!$14:$14</definedName>
    <definedName name="_xlnm.Print_Titles" localSheetId="4">'пр 5'!$13:$13</definedName>
    <definedName name="_xlnm.Print_Titles" localSheetId="5">'пр 6'!$13:$13</definedName>
    <definedName name="_xlnm.Print_Titles" localSheetId="6">'пр 7'!$12:$12</definedName>
    <definedName name="_xlnm.Print_Titles" localSheetId="8">'пр 9'!$11:$11</definedName>
    <definedName name="_xlnm.Print_Area" localSheetId="4">'пр 5'!$A$1:$O$382</definedName>
    <definedName name="_xlnm.Print_Area" localSheetId="6">'пр 7'!$A$1:$X$68</definedName>
    <definedName name="_xlnm.Print_Area" localSheetId="7">'пр 8'!$A$1:$D$35</definedName>
    <definedName name="_xlnm.Print_Area" localSheetId="8">'пр 9'!$A$1:$E$37</definedName>
  </definedNames>
  <calcPr fullCalcOnLoad="1"/>
</workbook>
</file>

<file path=xl/sharedStrings.xml><?xml version="1.0" encoding="utf-8"?>
<sst xmlns="http://schemas.openxmlformats.org/spreadsheetml/2006/main" count="2290" uniqueCount="926">
  <si>
    <t>ДОХОДЫ БЮДЖЕТОВ БЮДЖЕТНОЙ СИСТЕМЫ РОССИЙСКОЙ ФЕДЕРАЦИИ ОТ ВОЗВРАТА ОСТАТКОВ СУБСИДИЙ И СУБВЕНЦИЙ ПРОШЛЫХ ЛЕТ</t>
  </si>
  <si>
    <t>тыс. рублей</t>
  </si>
  <si>
    <t xml:space="preserve">Отчет по источникам финансирования дефицита </t>
  </si>
  <si>
    <t>бюджета Петропавловск-Камчатского городского  округа за 2009 год</t>
  </si>
  <si>
    <t>Код бюджетной классификации РФ</t>
  </si>
  <si>
    <t>Наименование источника финансирования дефицита</t>
  </si>
  <si>
    <t xml:space="preserve">Утверждено на год </t>
  </si>
  <si>
    <t>Отклонение</t>
  </si>
  <si>
    <t>Источники финансирования дефицита  бюджета:</t>
  </si>
  <si>
    <t>01 02 00 00 00 0000 000</t>
  </si>
  <si>
    <t>Кредиты кредитных организаций в валюте Российской Федерации</t>
  </si>
  <si>
    <t xml:space="preserve"> 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</si>
  <si>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</si>
  <si>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</si>
  <si>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</si>
  <si>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</si>
  <si>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</si>
  <si>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</si>
  <si>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кредитов, полученных от кредитных организаций бюджетами городских округов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</si>
  <si>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</si>
  <si>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</si>
  <si>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</si>
  <si>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</si>
  <si>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</si>
  <si>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</si>
  <si>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</si>
  <si>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</si>
  <si>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</si>
  <si>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</si>
  <si>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</si>
  <si>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</si>
  <si>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</si>
  <si>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</si>
  <si>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</si>
  <si>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</si>
  <si>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</si>
  <si>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</si>
  <si>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 xml:space="preserve"> 01 06 01 00 00 0000 000</t>
  </si>
  <si>
    <t>Акции и иные формы участия в капитале, находящиеся в государственной и муниципальной собственности</t>
  </si>
  <si>
    <t>01 06 01 00 04 0000 630</t>
  </si>
  <si>
    <t>Средства от продажи акций и иных форм участия в капитале, находящихся в  муниципальной собственности</t>
  </si>
  <si>
    <t xml:space="preserve">Отчет об исполнении бюджета Петропавловск-Камчатского городского округа </t>
  </si>
  <si>
    <t>Отчет по расходам бюджета Петропавловск-Камчатского городского округа по разделам функциональной классификации за 2009 год</t>
  </si>
  <si>
    <t>за период с 01.01.2009 по 32.12.2009</t>
  </si>
  <si>
    <t>Наименование</t>
  </si>
  <si>
    <t>Коды бюджетной классификации</t>
  </si>
  <si>
    <t>Раздел, под-раздел</t>
  </si>
  <si>
    <t>Целевая статья</t>
  </si>
  <si>
    <t>Вид расхо-дов</t>
  </si>
  <si>
    <t>1.</t>
  </si>
  <si>
    <t>Общегосударственные вопросы</t>
  </si>
  <si>
    <t>94,3%</t>
  </si>
  <si>
    <t>Функционирование высшего должностного лица субъекта Российской Федерации и муниципального образования</t>
  </si>
  <si>
    <t>99,3%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</si>
  <si>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</si>
  <si>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97,4%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</si>
  <si>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</si>
  <si>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95,1%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</si>
  <si>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</si>
  <si>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96,5%</t>
  </si>
  <si>
    <t>Обеспечение проведения выборов и референдумов</t>
  </si>
  <si>
    <t>100,0%</t>
  </si>
  <si>
    <t>2.</t>
  </si>
  <si>
    <t>Обслуживание государственного и муниципального долга</t>
  </si>
  <si>
    <t>99,6%</t>
  </si>
  <si>
    <t>3.</t>
  </si>
  <si>
    <t>Резервные фонды</t>
  </si>
  <si>
    <t>61,9%</t>
  </si>
  <si>
    <t>4.</t>
  </si>
  <si>
    <t>Другие общегосударственные вопросы</t>
  </si>
  <si>
    <t>89,1%</t>
  </si>
  <si>
    <t>5.</t>
  </si>
  <si>
    <t>Национальная безопасность и правоохранительная деятельность</t>
  </si>
  <si>
    <t>95,5%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</si>
  <si>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</si>
  <si>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94,9%</t>
  </si>
  <si>
    <t>Другие вопросы в области национальной безопасности и правоохранительной деятельности</t>
  </si>
  <si>
    <t>6.</t>
  </si>
  <si>
    <t>Национальная экономика</t>
  </si>
  <si>
    <t>Транспорт</t>
  </si>
  <si>
    <t>86,1%</t>
  </si>
  <si>
    <t>Дорожное хозяйство</t>
  </si>
  <si>
    <t>7.</t>
  </si>
  <si>
    <t>Жилищно - коммунальное хозяйство</t>
  </si>
  <si>
    <t>28,2%</t>
  </si>
  <si>
    <t>Жилищное хозяйство</t>
  </si>
  <si>
    <t>11,9%</t>
  </si>
  <si>
    <t>Коммунальное хозяйство</t>
  </si>
  <si>
    <t>97,0%</t>
  </si>
  <si>
    <t>Благоустройство</t>
  </si>
  <si>
    <t>90,5%</t>
  </si>
  <si>
    <t>8.</t>
  </si>
  <si>
    <t>Образование</t>
  </si>
  <si>
    <t>95,0%</t>
  </si>
  <si>
    <t>Дошкольное образование</t>
  </si>
  <si>
    <t>96,1%</t>
  </si>
  <si>
    <t>Общее образование</t>
  </si>
  <si>
    <t>94,7%</t>
  </si>
  <si>
    <t>Молодежная политика и оздоровление детей</t>
  </si>
  <si>
    <t>88,3%</t>
  </si>
  <si>
    <t>Другие вопросы в области образования</t>
  </si>
  <si>
    <t>80,4%</t>
  </si>
  <si>
    <t>9.</t>
  </si>
  <si>
    <t>Культура, кинематография и средства массовой информации</t>
  </si>
  <si>
    <t>85,7%</t>
  </si>
  <si>
    <t>Культура</t>
  </si>
  <si>
    <t>85,6%</t>
  </si>
  <si>
    <t>Другие вопросы в области культуры, кинематографии, средств массовой информации</t>
  </si>
  <si>
    <t>98,3%</t>
  </si>
  <si>
    <t>10.</t>
  </si>
  <si>
    <t>ЗДРАВООХРАНЕНИЕ, ФИЗИЧЕСКАЯ КУЛЬТУРА И СПОРТ</t>
  </si>
  <si>
    <t>88,9%</t>
  </si>
  <si>
    <t>Стационарная медицинская помощь</t>
  </si>
  <si>
    <t>89,4%</t>
  </si>
  <si>
    <t>Амбулаторная помощь</t>
  </si>
  <si>
    <t>94,2%</t>
  </si>
  <si>
    <t>Медицинская помощь в дневных стационарах всех типов</t>
  </si>
  <si>
    <t>79,8%</t>
  </si>
  <si>
    <t xml:space="preserve">Скорая медицинская помощь </t>
  </si>
  <si>
    <t>85,8%</t>
  </si>
  <si>
    <t>Физическая культура и спорт</t>
  </si>
  <si>
    <t>72,3%</t>
  </si>
  <si>
    <t>Другие вопросы в области здравоохранения, физической культуры и спорта</t>
  </si>
  <si>
    <t>86,0%</t>
  </si>
  <si>
    <t>11.</t>
  </si>
  <si>
    <t>Социальная политика</t>
  </si>
  <si>
    <t>79,7%</t>
  </si>
  <si>
    <t>Пенсионное обеспечение</t>
  </si>
  <si>
    <t>92,9%</t>
  </si>
  <si>
    <t>Социальное обслуживание населения</t>
  </si>
  <si>
    <t>Социальное обеспечение населения</t>
  </si>
  <si>
    <t>77,9%</t>
  </si>
  <si>
    <t>Охрана семьи и детства</t>
  </si>
  <si>
    <t>89,3%</t>
  </si>
  <si>
    <t>Другие вопросы в области социальной политики</t>
  </si>
  <si>
    <t>84,0%</t>
  </si>
  <si>
    <t>0000</t>
  </si>
  <si>
    <t>0000000</t>
  </si>
  <si>
    <t>000</t>
  </si>
  <si>
    <t>61,4%</t>
  </si>
  <si>
    <t>Отчет по расходам бюджета Петропавловск-Камчатского городского округа по ведомственной структуре за 2009 год</t>
  </si>
  <si>
    <t>Код бюджетной классификации</t>
  </si>
  <si>
    <t>План</t>
  </si>
  <si>
    <t>Код мин-ва, ведом-ва</t>
  </si>
  <si>
    <t>Раздел, подраздел</t>
  </si>
  <si>
    <t>Вид расходов</t>
  </si>
  <si>
    <t>Петропавловск-Камчатская городская территориальная избирательная комиссия</t>
  </si>
  <si>
    <t>Проведение выборов и референдумов</t>
  </si>
  <si>
    <t>Проведение выборов Главы муниципального образования</t>
  </si>
  <si>
    <t>Выполнение функций органами местного самоуправления</t>
  </si>
  <si>
    <t>Департамент экономической и бюджетной политики администрации Петропавловск-Камчатского городского округа</t>
  </si>
  <si>
    <t>Руководство и управление в сфере установленных функций</t>
  </si>
  <si>
    <t>Центральный аппарат</t>
  </si>
  <si>
    <t>Начисление на оплату труда - погашение задолженности</t>
  </si>
  <si>
    <t>Процентные платежи по долговым обязательствам</t>
  </si>
  <si>
    <t>Процентные платежи по муниципальному долгу</t>
  </si>
  <si>
    <t>Кредитный договор с Международной финансовой корпорацией от 27.12.2007года</t>
  </si>
  <si>
    <t>Прочие расходы</t>
  </si>
  <si>
    <t>Прочие кредитные договоры</t>
  </si>
  <si>
    <t>Резервные фонды местных администраций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</si>
  <si>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</si>
  <si>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</si>
  <si>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Гранты для поддержки общественных инициатив</t>
  </si>
  <si>
    <t>Субсидии муниципальному автономному учреждению "Расчетно -кассовый центр по жилищно-комунальному хозяйству г.Петропавловска-Камчатского" на оказание услуг по расчету федеральных субсидий на оплату жилого помещения и коммунальных услуг, в соответствие с муниципальным заданием (за счет средств краевого бюджета)</t>
  </si>
  <si>
    <t>Субсидии автономным учреждениям</t>
  </si>
  <si>
    <t>Субсидии муниципальному автономному учреждению "Расчетно -кассовый центр по жилищно-коммунальному хозяйству г.Петропавловска-Камчатского" на оказание муниципальных услуг по расчету(начислению) величины социальной поддержки отдельным категориям граждан при оплате жилого помещения и коммунальных услуг</t>
  </si>
  <si>
    <t>Субсидии муниципальному автономному учреждению "Расчетно -кассовый центр по Жилищно-Коммунальному Хозяйству г.Петропавловска-Камчатского" на оказание муниципальных услуг по расчету (начислению) льгот отдельным категориям граждан при оплате жилого помещения и коммунальных услуг(по региональному и федеральному законодательству)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</si>
  <si>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</si>
  <si>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</si>
  <si>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Погашение задолженности по исполнительным листам</t>
  </si>
  <si>
    <t>Субсидии юридическим лицам</t>
  </si>
  <si>
    <t>Исполнительные листы</t>
  </si>
  <si>
    <t>Учреждения по внешкольной работе с детьми</t>
  </si>
  <si>
    <t>Обеспечение деятельности подведомственных учреждений</t>
  </si>
  <si>
    <t>Учреждения по внешкольной работе с детьми (Детская Музыкальная Школа)</t>
  </si>
  <si>
    <t>Выполнение функций бюджетными учреждениями</t>
  </si>
  <si>
    <t>Дворцы и дома культуры, другие учреждения культуры и средств массовой информации</t>
  </si>
  <si>
    <t>Группа жилых домов в квартале 115-А в  г.Петропавловске-Камчатском. Приоритетные на национальные проекты за счет средств городского бюджета</t>
  </si>
  <si>
    <t xml:space="preserve"> Раздел 0900  ЗДРАВООХРАНЕНИЕ </t>
  </si>
  <si>
    <t>00010101000000000110</t>
  </si>
  <si>
    <t>00010501000000000110</t>
  </si>
  <si>
    <t>00010601000000000110</t>
  </si>
  <si>
    <t>00010606000000000110</t>
  </si>
  <si>
    <t>Государственная пошлина по делам, рассматриваемым в судах общей юрисдикции, мировыми судьями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</si>
  <si>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</si>
  <si>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</si>
  <si>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(плата за найм жилых помещений)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</si>
  <si>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казенных)(плата за установку и эксплуатацию рекламных конструкций, присоединенных к недвижимому имуществу)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</si>
  <si>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казенных)(аренда имущества, находящегося в собственности городского округа)</t>
  </si>
  <si>
    <t>Плата за негативное воздействие на окружающую среду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</si>
  <si>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</si>
  <si>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</si>
  <si>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о недрах,  об  особо  охраняемых  природных  территориях,  об охране и использовании  животного  мира,  об  экологической экспертизе, в области охраны окружающей  среды, 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</si>
  <si>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</si>
  <si>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</si>
  <si>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</si>
  <si>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>Возврат остатков субсидий и субвенций прошлых лет из бюджетов городских округов</t>
  </si>
  <si>
    <t>00020202000000000151</t>
  </si>
  <si>
    <t>00020203000000000151</t>
  </si>
  <si>
    <t>00020204999040000151</t>
  </si>
  <si>
    <t>Прочие безвозмездные трансферты, предаваемые бюджетам городских округов</t>
  </si>
  <si>
    <t>Доходы от собственности по предпринимательской и иной приносящей доход деятельности</t>
  </si>
  <si>
    <t>Доходы от продажи товаров и услуг</t>
  </si>
  <si>
    <t>Городские инвестиционные мероприятия - Здравоохранение и физическая культура - Станция скорой медицинской помощи</t>
  </si>
  <si>
    <t>Приобретение  здания для МУ "Станция скорой медицинской помощи"</t>
  </si>
  <si>
    <t xml:space="preserve">Комитет по управлению имуществу </t>
  </si>
  <si>
    <t>ВСЕГО:</t>
  </si>
  <si>
    <t>Раздел  0114 КОРРЕКТИРОВКА ГЕНПЛАНА Г,ПЕТРОПАВ ЛОВСКА-КАМЧАТСКОГО</t>
  </si>
  <si>
    <t xml:space="preserve">Раздел  0501 ЖИЛИЩНОЕ ХОЗЯЙСТВО </t>
  </si>
  <si>
    <t>Раздел 0502 КОММУНАЛЬНОЕ ХОЗЯЙСТВО</t>
  </si>
  <si>
    <t>Раздел 0503 БЛАГОУСТРОЙСТВО</t>
  </si>
  <si>
    <t>Раздел 0700 ОБРАЗОВАНИЕ</t>
  </si>
  <si>
    <t>ОТЧЕТ</t>
  </si>
  <si>
    <t>по программе внутренних заимствований Петропавловск-Камчатского городского округа                                                     за 2009 год</t>
  </si>
  <si>
    <t>в тыс.рублей</t>
  </si>
  <si>
    <t xml:space="preserve"> Внутренние заимствования (привлечение/погашение)</t>
  </si>
  <si>
    <t xml:space="preserve">в том числе: </t>
  </si>
  <si>
    <t>Долгосрочная муниципальная целевая программа реабилитации несовершеннолетних, возвратившихся из специальных учебно-воспитательных учреждений закрытого типа и учреждений уголовно-исполнительной системы, на территории Петропавловск-Камчатского городского округа на 2008-2010 годы</t>
  </si>
  <si>
    <t>Расходы на погашение реструктуризированной и прочей задолженности</t>
  </si>
  <si>
    <t>Аппарат администрации Петропавловск-Камчатского городского округа</t>
  </si>
  <si>
    <t>Погашение кредиторской задолженности на выполнение функций органами местного самоуправления</t>
  </si>
  <si>
    <t>Мероприятия по информатизации ( в области управления)</t>
  </si>
  <si>
    <t>Текущий ремонт зданий администрации</t>
  </si>
  <si>
    <t>Взносы в ассоциации городов и регионов</t>
  </si>
  <si>
    <t>Расходы на освещение деятельности органов местного самоуправления Петропавловск-Камчатского городского округа в средствах массовой информации</t>
  </si>
  <si>
    <t>Учреждения по обеспечению хозяйственного обслуживания</t>
  </si>
  <si>
    <t>Учреждения по обеспечению хозяйственного обслуживания(транспортный и хозяйственный отделы)</t>
  </si>
  <si>
    <t>Муниципальное Учреждение "Территориальный центр управления кризисными ситуациями"</t>
  </si>
  <si>
    <t>Расходы  по установке сетевого оборудования для муниципального учреждения "Централизованная бухгалтерия"</t>
  </si>
  <si>
    <t>Муниципальное учреждение "Петропавловск-Камчатский городской архив"</t>
  </si>
  <si>
    <t>Долгосрочная целевая программа "Электронный Петропавловск-Камчатский (2006-2010 годы)"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</si>
  <si>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</si>
  <si>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</si>
  <si>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Долгосрочная муниципальная целевая программа "Совершенствование защиты населения и территорий от чрезвычайных ситуаций природного и техногенного характера в Петропавловск-Камчатском городском округе на 2008-2010 годы"</t>
  </si>
  <si>
    <t>Долгосрочная целевая программа "Профилактика правонарушений в городе Петропавловске-Камчатском на 2007-2008 годы"</t>
  </si>
  <si>
    <t>Мероприятия в области образования</t>
  </si>
  <si>
    <t>Проведение мероприятий для детей и молодежи</t>
  </si>
  <si>
    <t>Мероприятия по информатизации (в области образования)</t>
  </si>
  <si>
    <t>Методическое обеспечение и информационная поддержка</t>
  </si>
  <si>
    <t>Субсидии муниципальному автономному учреждению "Ресурсный центр Петропавловск-Камчатского городского округа "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</si>
  <si>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</si>
  <si>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</t>
  </si>
  <si>
    <t>Мероприятия по информатизации( в области здравоохранения)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</si>
  <si>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</si>
  <si>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</si>
  <si>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Мероприятия по информатизации (в области социальной политики)</t>
  </si>
  <si>
    <t>Департамент социального развития Петропавловск-Камчатского городского округа</t>
  </si>
  <si>
    <t>Субвенция для осуществления государственных полномочий по социальному обслуживанию граждан(средства краевого бюджета-управление)</t>
  </si>
  <si>
    <t>Субвенция  в целях организации и осуществления деятельности по опеке и попечительству несовершеннолетних граждан(средства краевого бюджета-управление)</t>
  </si>
  <si>
    <t>Субвенция на выполнение государственных полномочий по организации и осуществлению деятельности по опеке и попечительству, в части совершеннолетних</t>
  </si>
  <si>
    <t>Субвенция в целях организации и осуществления деятельности по опеке и попечительству несовершеннолетних граждан -средства краевого бюджета (за счет остатков средств на 01.01.2009 г)</t>
  </si>
  <si>
    <t>Субвенция на выполнение государственных полномочий по организации и осуществлению деятельности по опеке и попечительству, в части совершеннолетних (за счет остатков средств на 01.01.2009г)</t>
  </si>
  <si>
    <t>Муниципальное учреждение "Централизованная бухгалтерия"</t>
  </si>
  <si>
    <t>Методическая работа в области образования (методисты)</t>
  </si>
  <si>
    <t>Отдел информационных технологий</t>
  </si>
  <si>
    <t>Детские дошкольные учреждения</t>
  </si>
  <si>
    <t>Детские дошкольные учреждения - книгоиздательская продукция (собственные средства)</t>
  </si>
  <si>
    <t>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имеющим учёные степени и государственной награды - детские сады (за счёт средств краевого бюджета)</t>
  </si>
  <si>
    <t>Приобретение оборудования, мебели и инвентаря для д./с №37 компенсирующего вида - распоряжение Президента РФ от 01.11.2008г. №655-РП (за счёт остатков средств федерального бюджета на 01.01.09г.)</t>
  </si>
  <si>
    <t>Школы - детские сады, школы начальные, неполные средние и средние</t>
  </si>
  <si>
    <t>Школы - книгоиздательская продукция (собственные средства)</t>
  </si>
  <si>
    <t>Субвенция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(за счёт средств краевого бюджета)</t>
  </si>
  <si>
    <t>Субвенция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- расходы на проведение ЕГЭ  (за счёт средств краевого бюджета)</t>
  </si>
  <si>
    <t>Учреждения по внешкольной работе с детьми (детская музыкальная школа)</t>
  </si>
  <si>
    <t>Учреждения по внешкольной работе с детьми (Образование)</t>
  </si>
  <si>
    <t>Детская музыкальная школа - книгоиздательская продукция (собственные средства)</t>
  </si>
  <si>
    <t>Образование - книгоиздательская продукция (собственные средства)</t>
  </si>
  <si>
    <t>Детская музыкальная школа - 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имеющим учёные степени и государственной награды (за счёт средств краевого бюджета)</t>
  </si>
  <si>
    <t>Образование - 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имеющим учёные степени и государственные награды (за счёт средств краевого бюджета)</t>
  </si>
  <si>
    <t>Детские дома</t>
  </si>
  <si>
    <t>Субвенция на выполнение государственных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(детские дома - за счёт средств краевого бюджета)</t>
  </si>
  <si>
    <t>Специальные (коррекционные) учреждения</t>
  </si>
  <si>
    <t>Субвенция на выполнение государственных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(коррекционные школы - за счёт средств краевого бюджета)</t>
  </si>
  <si>
    <t>Специальные (коррекционные) учреждения - книгоиздательская продукция (собственные средства)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</si>
  <si>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</si>
  <si>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</si>
  <si>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(школы - за счёт средств федерального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</si>
  <si>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федерального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</si>
  <si>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(школы - за счёт средств краевого бюджета)</t>
  </si>
  <si>
    <t>Субвенция на выплату вознаграждения за выполнение функций классного руководителя педагогическим  работникам муниципальных образовательных учреждений (коррекционные школы - за счёт средств краевого бюджета)</t>
  </si>
  <si>
    <t>Субвенция на выплату вознаграждений за выполнений функций классного руководителя педагогическим работникам муниципальных образовательных учреждений (школы - за счёт средств федерального бюджета) (за счет остатков средств на 01.01.2009 года)</t>
  </si>
  <si>
    <t>Организационно-воспитательная работа с молодежью</t>
  </si>
  <si>
    <t>Оплата за обучение студентов</t>
  </si>
  <si>
    <t>Мероприятия в области молодежной политики</t>
  </si>
  <si>
    <t>Выплаты премии Главы Петропавловск-Камчатского городского округа студентам, учащимся и воспитанникам образовательных учреждений, находящихся на территории Петропавловск-Камчатского городского округа</t>
  </si>
  <si>
    <t>Долгосрочная муниципальная целевая программа " Молодёжь Петропавловск-Камчатского городского округа на 2008-2010 годы"</t>
  </si>
  <si>
    <t>Муниципальная долгосрочная целевая программа "Молодёжь Петропавловск-Камчатского городского округа на 2009-2010 годы"</t>
  </si>
  <si>
    <t>Муниципальная долгосрочная целевая программа "Обеспечение жильём молодых семей в Петропавловск-Камчатском городском округе на 2009-2010 годы"</t>
  </si>
  <si>
    <t>Долгосрочная целевая программа "Развитие системы образования Петропавловск-Камчатского городского округа на 2006-2010 годы"</t>
  </si>
  <si>
    <t>дотац</t>
  </si>
  <si>
    <t>субсид</t>
  </si>
  <si>
    <t>Дотации бюджетам субъектов Российской Федерации и муниципальных образований</t>
  </si>
  <si>
    <t>00020201000000000151</t>
  </si>
  <si>
    <t>Остатки</t>
  </si>
  <si>
    <t>Проектные работы по сейсмоусилению здания школы № 1 по ул.Пограничная,18</t>
  </si>
  <si>
    <t>Сейсмоусиление здания школы №4 по ул.Партизанской</t>
  </si>
  <si>
    <t>Сейсмоусиление детсада №30 по ул.Максутова,27а</t>
  </si>
  <si>
    <t>Сейсмоусиление д/сада №38 по ул.Пограничной,16/1</t>
  </si>
  <si>
    <t xml:space="preserve"> Сейсмоусиление д/сада №48 по ул.Горького,13а</t>
  </si>
  <si>
    <t>Сейсмоусиление здания школы № 4 по ул.Партизанской</t>
  </si>
  <si>
    <t>Развитие социальной и инженерной инфраструктуры  - Реконструкция МОУ "Средняя образовательная школа № 9 в г.Петропавловске-Камчатском"</t>
  </si>
  <si>
    <t>Сейсмоусиление/сада №57 по ул.Давыдова,16</t>
  </si>
  <si>
    <t>Сейсмоусиление /сада №58 по пр.Октября 13/1</t>
  </si>
  <si>
    <t>Сейсмоусиление школы №10 по ул.Садовая,6а (погашение кредиторской задолженности)</t>
  </si>
  <si>
    <t>Сейсмоусиление здания школы № 33 по пр.Рыбаков,30</t>
  </si>
  <si>
    <t>Дворцы и дома культуры, другие учреждения культуры и средств массовой информации - Городской парк культуры и отдыха</t>
  </si>
  <si>
    <t>Дворцы и дома культуры, другие учреждения культуры и средств массовой информации - Городской оркестр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</si>
  <si>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</si>
  <si>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</si>
  <si>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</si>
  <si>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Комплектование книжных фондов библиотек муниципальных образований (за счет остатков средств на 01.01.2009 года)</t>
  </si>
  <si>
    <t>Региональные целевые программы</t>
  </si>
  <si>
    <t>Долгосрочная целевая программа "Культура Камчатки (2006-2010 годы)"</t>
  </si>
  <si>
    <t>Подпрограмма "Создание условий для формирования и развития культурного пространства в Камчатской области" (за счет остатков средств на 01.01.2009 года)</t>
  </si>
  <si>
    <t>Мероприятия по поддержке и развитию культуры, искусства, кинематографии, средств массовой информации и архивного дела</t>
  </si>
  <si>
    <t>Больницы, клиники, госпитали, медико-санитарные части</t>
  </si>
  <si>
    <t>Больницы, клиники, госпитали, медико-санитарные части -  Резервный фонд Президента Российской Федерации (расходы за счет средств федерального бюджета)</t>
  </si>
  <si>
    <t>Родильные дома</t>
  </si>
  <si>
    <t>Родильные дома - Резервный фонд Президента Российской Федерации (расходы за счет средств федерального бюджета)</t>
  </si>
  <si>
    <t>Амбулаторная помощь Родильные дома</t>
  </si>
  <si>
    <t>Субсидия в целях софинансирования на оказание первичной медицинской помощи в учреждениях здравоохранения в части обеспечения отдельных категорий граждан лекарственными средствами и изделиями медицинского назначения (за счет остатков средств на 01.01.2009 года)</t>
  </si>
  <si>
    <t>Поликлиники, амбулатории, диагностические центры</t>
  </si>
  <si>
    <t>Услуги Управления Социальной Поддержки Населения Петропавловска-Камчатского Городского Округа по доставке и перечислению компенсации части родительской платы за содержание ребенка в муниципальных образовательных учреждениях (за счет остатков средств на 01.01.2009 г.)</t>
  </si>
  <si>
    <t>Субвенция на выплату компенсации части родительской платы за содержание ребенка в муниципальных образовательных учреждениях (за счет остатков средств федерального бюджета на 01.01.2009 г. на счете краевого бюджета)</t>
  </si>
  <si>
    <t>Субвенция для осуществления государственных полномочий по социальному обслуживанию граждан- средства краевого бюджета-управление (за счет остатков средств на 01.01.2009г.)</t>
  </si>
  <si>
    <t>Управление социальной поддержки населения (осуществление государственных полномочий по опеке)</t>
  </si>
  <si>
    <t>Управление социальной поддержки населения(администрирование государственных полномочий по отделу выплат субсидий- за счет средств краевого бюджета)</t>
  </si>
  <si>
    <t>Управление социальной поддержки населения- осуществление государственных полномочий по опеке (за счет остатков средств на 01.01.2009 г.)</t>
  </si>
  <si>
    <t>Управление социальной поддержки населения- администрирование государственных полномочий по отделу выплат субсидий - за счет средств краевого бюджета (за счет остатков средств на 01.01.2009 г.)</t>
  </si>
  <si>
    <t>Управление социальной поддержки населения- администрирование государственных полномочий по отделу выплат субсидий - за счет средств федерального бюджета (за счет остатков средств на 01.01.2009 г.)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</si>
  <si>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29.12.2008 №3705 (рента)</t>
  </si>
  <si>
    <t>Мероприятия в области социальной политики - Расходы в связи с реализацией Решения Городской Думы Петропавловск-Камчатского городского округа от 16.11.2005 № 223-р (присвоение звания Почетный гражданин города)</t>
  </si>
  <si>
    <t>Мероприятия в области социальной политики - Расходы в связи с реализацией Постановления администрации г. Петропавловск-Камчатского от 14.12.2004 № 2123 (списание задолженности за Жилищно- Коммунальные Услуги)</t>
  </si>
  <si>
    <t>Мероприятия в области социальной политики - материальная помощь городскому Совету Ветеранов</t>
  </si>
  <si>
    <t>Долгосрочная целевая социальная программа Петропавловск-Камчатского городского округа на 2006-2008 годы</t>
  </si>
  <si>
    <t xml:space="preserve">Муниципальное учреждение "Долговой центр г. Петропавловска-Камчатского" </t>
  </si>
  <si>
    <t>Муниципальное учреждение "Долговой центр"</t>
  </si>
  <si>
    <t>Комитет по управлению имуществом Петропавловск-Камчатского городского округа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</si>
  <si>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</si>
  <si>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</si>
  <si>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Ремонт высвобождаемого жилого фонда</t>
  </si>
  <si>
    <t>Погашение кредиторской задолженности по текущему ремонту</t>
  </si>
  <si>
    <t>Возмещение расходов в связи с отсутствием нанимателя</t>
  </si>
  <si>
    <t>Проведение ликвидационных  и реорганизационных мероприятий</t>
  </si>
  <si>
    <t>Поддержка жилищного хозяйства</t>
  </si>
  <si>
    <t>Капитальный ремонт государственного жилищного фонда, субъектов Российской Федерации и муниципального жилищного фонда</t>
  </si>
  <si>
    <t>Капитальный ремонт жилищного фонда</t>
  </si>
  <si>
    <t>Программа "Капитальный ремонт многоквартирных домов в Камчатском крае на 2008 год"</t>
  </si>
  <si>
    <t>Программа "Капитальный ремонт многоквартирных домов в Камчатском крае на 2008 год" (за счет остатков средств на 01.01.2009 года)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</si>
  <si>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</si>
  <si>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</si>
  <si>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Приобретение здания для Муниципальное Учреждение "Станция скорая медицинская помощь"</t>
  </si>
  <si>
    <t>Бюджетные инвестиции</t>
  </si>
  <si>
    <t>12.</t>
  </si>
  <si>
    <t xml:space="preserve">Муниципальное Учреждение "Дирекция службы заказчика по жилищно-коммунальному хозяйству г. Петропавловска-Камчатского"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</si>
  <si>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</si>
  <si>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Погашение кредиторской задолженности по исполнительным листам</t>
  </si>
  <si>
    <t>13.</t>
  </si>
  <si>
    <t>Государственное унитарное предприятие "Камчатская дирекция по строительству"</t>
  </si>
  <si>
    <t>Сейсмоусиление школы № 4 по ул.Партизанской в г.Петропавловске-Камчатском (погашение кредиторской задолженности за 2008 год)</t>
  </si>
  <si>
    <t>14.</t>
  </si>
  <si>
    <t>Муниципальное учреждение "Расчетно-кассовый центр по жилищно-коммунальному хозяйству"</t>
  </si>
  <si>
    <t>Возмещение расходов Муниципальному учреждению "РКЦ по жилищно-коммунальному хозяйству г.Петропавловска-Камчатского" по расчету и начислению льгот и субсидий на оплату жилого помещения и коммунальных услуг</t>
  </si>
  <si>
    <t>15.</t>
  </si>
  <si>
    <t>Департамент организации муниципальных закупок Петропавловск-Камчатского городского округа</t>
  </si>
  <si>
    <t>Департамент организации муниципальных закупок  Петропавловск-Камчатского городского округа</t>
  </si>
  <si>
    <t>16.</t>
  </si>
  <si>
    <t>Муниципальное учреждение "Управление жилищно-коммунального хозяйства"</t>
  </si>
  <si>
    <t>Муниципальное Учреждение "Управление благоустройства г.Петропавловска-Камчатского"</t>
  </si>
  <si>
    <t>Муниципальное учреждение "Управление транспорта и дорожного хозяйства"</t>
  </si>
  <si>
    <t>Муниципальное учреждение "Управление капитального строительства и ремонта"</t>
  </si>
  <si>
    <t>Строительство объектов общегражданского назначения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</si>
  <si>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</si>
  <si>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Мероприятия по ликвидации чрезвычайных ситуаций и стихийных бедствий, выполняемые в рамках специальных решений</t>
  </si>
  <si>
    <t>Возврат денежных средств использованных не по целевому назначению в доход краевого бюджета, для последующего их перечисления в доход федерального бюджета (средства федерального бюджета, выделенные в 2006-2007 гг. из резервного фонда Правительства РФ по предупреждению и ликвидации Чрезвычайных Ситуаций)</t>
  </si>
  <si>
    <t>Функционирование органов в сфере национальной безопасности, правоохранительной деятельности и обороны</t>
  </si>
  <si>
    <t>Автомобильный транспорт</t>
  </si>
  <si>
    <t>Отдельные мероприятия в области автомобильного транспорта</t>
  </si>
  <si>
    <t>Компенсация льготной стоимости проездных билетов</t>
  </si>
  <si>
    <t>Компенсация на единичные маршруты</t>
  </si>
  <si>
    <t>Субсидии муниципальному автономному учреждению "Управление транспорта и дорожного хозяйства" на муниципальное задание по оказанию услуг на компенсацию льготной стоимости проездных билетов</t>
  </si>
  <si>
    <t>Субсидии муниципальному автономному учреждению "Управление транспорта и дорожного хозяйства" на муниципальное задание по оказанию услуг на компенсацию на единичные маршруты</t>
  </si>
  <si>
    <t>Поддержка дорожного хозяйства</t>
  </si>
  <si>
    <t>Субсидии бюджетам городских округов на строительство, модернизацию, ремонт и содержание  автомобильных дорог общего пользования, в том числе  в поселениях (за исключением  автомобильных дорог федерального значения) - Реконструкция магистрали общегородского значения в районе 10 км - ул. Абеля в г. Петропавловске-Камчатском (за счет федеральной субсидии из фонда софинансирования)</t>
  </si>
  <si>
    <t>Строительство и модернизация автомобильных дорог общего пользования - Реконструкция магистрали общегородского значения в районе 10 км -ул.Абеля в г.Петропавловске-Камчатском (за счет средств городского бюджета)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</si>
  <si>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</si>
  <si>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(Программа "Капитальный ремонт многоквартирных домов в Камчатском крае на 2009 год")</t>
  </si>
  <si>
    <t>Обеспечение мероприятий по капитальному ремонту многоквартирных домов за счет средств бюджетов (Программа "Капитальный ремонт многоквартирных домов в Камчатском крае на 2009 год")</t>
  </si>
  <si>
    <t>Федеральные целевые программы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</si>
  <si>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2009-2013 годы"</t>
  </si>
  <si>
    <t>Субсидии на выполнение проектной документации на сейсмоусиление объектов жилищного назначения и строительство новых жилых домов -(вариантов нет) здания жилых домов по ул.Владивостокской 17,19,31,43,45 в г.Петропавловске-Камчатском(за счет средств краевого бюджета),софинансирование</t>
  </si>
  <si>
    <t>Субсидии на выполнение проектной документации на сейсмоусиление объектов жилищного назначения и строительство новых жилых домов -сейсмоусиление здания жилых домов по ул.Давыдова,11,13,27  в г.Петропавловске-Камчатском(за счет средств краевого бюджета),софинансирование</t>
  </si>
  <si>
    <t>Субсидии на выполнение проектной документации на сейсмоусиление объектов жилищного назначения и строительство новых жилых домов -Сейсмоусиление здания жилых домов по ул.Советской ,36,38,40  в г.Петропавловске-Камчатском(за счет средств краевого бюджета, софинансирование)</t>
  </si>
  <si>
    <t>Субсидии на выполнение проектной документации на сейсмоусиление объектов жилищного назначения и строительство новых жилых домов -Сейсмоусиление здания жилых домов по ул.Давыдова ,7  в г.Петропавловске-Камчатском(за счет средств краевого бюджета, софинансирование)</t>
  </si>
  <si>
    <t>Субсидии на выполнение проектной документации на сейсмоусиление объектов жилищного назначения и строительство новых жилых домов -Сейсмоусиление здания жилых домов по проспекту 50 лет Октября,9/8  в г.Петропавловске-Камчатском(за счет средств краевого бюджета, софинансирование)</t>
  </si>
  <si>
    <t>Сейсмоусиление здания жилого дома 9/8 по проспекту 50 лет Октября в г.Петропавловске-Камчатском (расчеты за счет средств краевого бюджета, софинансирование)</t>
  </si>
  <si>
    <t>Управление культуры г.Петропавловска-Камчатского</t>
  </si>
  <si>
    <t>Управление социальной поддержки населения Петропавловск-Камчатского городского округа</t>
  </si>
  <si>
    <t>Субвенция для осуществления государственных полномочий по социальному обслуживанию  граждан (средства краевого бюджета-содержание Центра)</t>
  </si>
  <si>
    <t>Услуги  Управления социальной поддержки населения Петропавловска-Камчатского городского округа по доставке и перечислению адресных субсидий (средства федерального бюджета)</t>
  </si>
  <si>
    <t>Услуги Управления социальной поддержки населения Петропавловск-Камчатского городского округа по доставке и перечислению адресных субсидий (средства краевого бюджета)</t>
  </si>
  <si>
    <t>Услуги Управления социальной поддержки населения Петропавловска-Камчатского городского округа по доставке и перечислению адресных субсидий - средства краевого бюджета  (за счет остатков средств на 01.01.2009 г.)</t>
  </si>
  <si>
    <t>Субвенция для выплаты гражданам адресных субсидий на оплату жилья и коммунальных услуг - средства краевого бюджета (за счет остатков средств на 01.01.2009 г.)</t>
  </si>
  <si>
    <t>Субвенция для выплаты гражданам адресных субсидий на оплату жилья и коммунальных услуг - средства федерального бюджета (за счет остатков средств на 01.01.2009 г.)</t>
  </si>
  <si>
    <t>Субвенция на выплату компенсации части родительской платы за содержание ребенка в муниципальных образовательных учреждениях (за счет остатков средств на 01.01.2009 г.)</t>
  </si>
  <si>
    <t>Раздел 0409 ДОРОЖНОЕ ХОЗЯЙСТВО</t>
  </si>
  <si>
    <t xml:space="preserve">Субсидии на проведение работ по сейсмоусилению и строительству объектов жилищного назначения -группа жилых домов в квартале 115-А г. Петропавловск-Камчатского (2 очередь строительства), софинансирование -за счет средств краевого бюджета </t>
  </si>
  <si>
    <t xml:space="preserve">Субсидии на проведение работ по сейсмоусилению и строительству объектов жилищного назначения -группа жилых домов в квартале 115-А г. Петропавловск-Камчатского (2 очередь строительства) -за счет средств федерального бюджета </t>
  </si>
  <si>
    <t>Сейсмоусиление здания жилого дома 9/8 по проспекту 50 лет Октября в г.Петропавловске-Камчатском (расчеты за счет средств федерального бюджета)</t>
  </si>
  <si>
    <t>Сейсмоусиление здания жилого дома №7 по ул.Давыдова в г.Петропавловске-Камчатском (расчеты за счет средств федерального бюджета)</t>
  </si>
  <si>
    <t>Субсидии на проведение работ по сейсмоусилению и строительству объектов жилищного назначения - Микрорайон жилой застройки в районе Северо-Восточного шоссе г. Петропавловска-Камчатского (за счет средств федерального бюджета)</t>
  </si>
  <si>
    <t>Субсидии на проведение работ по сейсмоусилению и строительству объектов жилищного назначения - Сейсмоусиление группы жилых домов по ул.Владивостокской, 17,19,31,43,45 в г. Петропавловске-Камчатском (за счет средств федерального бюджета)</t>
  </si>
  <si>
    <t>Субсидии на проведение работ по сейсмоусилению и строительству объектов жилищного назначения - Сейсмоусиление группы жилых домов по ул. Давыдова, 11,13,27 в г. Петропавловске-Камчатском (за счет средств федерального бюджета)</t>
  </si>
  <si>
    <t>Субсидии на проведение работ по сейсмоусилению и строительству объектов жилищного назначения - Сейсмоусиление группы жилых домов по ул. Советской, 36,38,40 в г. Петропавловске-Камчатском (за счет средств федерального бюджета)</t>
  </si>
  <si>
    <t>Субсидии на проведение работ по сейсмоусилению и строительству объектов жилищного назначения - Сейсмоусиление группы жилых домов по ул. Горького, 2,4а, 16; ул. Автомобилистов, 1 в г. Петропавловске-Камчатском (за счет средств федерального бюджета)</t>
  </si>
  <si>
    <t>Субсидии на проведение работ по сейсмоусилению и строительству объектов жилищного назначения - Сейсмоусиление группы жилых домов по ул. Горького, 13,15,15/1,15/2,19 в г. Петропавловске-Камчатском (за счет средств федерального бюджета)</t>
  </si>
  <si>
    <t>Субсидии на проведение работ по сейсмоусилению и строительству объектов жилищного назначения - Сейсмоусиление группы жилых домов по проспекту 50 лет Октября, 5/1,7,10,12 в г. Петропавловске-Камчатском (за счет средств федерального бюджета)</t>
  </si>
  <si>
    <t>Субсидии на проведение работ по сейсмоусилению и строительству объектов жилищного назначения - Сейсмоусиление группы жилых домов по проспекту 50 лет Октября, 9/4,9/6.9/7,9/3,9/2  в г. Петропавловске-Камчатском (за счет средств федерального бюджета)</t>
  </si>
  <si>
    <t>Субсидии на проведение работ по сейсмоусилению и строительству объектов жилищного назначения - Сейсмоусиление группы жилых домов по проспекту 50 лет Октября, 26.28,35  в г. Петропавловске-Камчатском (за счет средств федерального бюджета)</t>
  </si>
  <si>
    <t>Субсидии на проведение работ по сейсмоусилению и строительству объектов жилищного назначения - Сейсмоусиление группы жилых домов по проспекту 50 лет Октября, 25а.27,29,31 в г. Петропавловске-Камчатском (за счет средств федерального бюджета)</t>
  </si>
  <si>
    <t>Субсидии на проведение работ по сейсмоусилению и строительству объектов жилищного назначения - Сейсмоусиление группы жилых домов по ул. Ленинской, 67,60; ул. Ленинградской, 65; ул. Набережной, 20 в г. Петропавловске-Камчатском (за счет средств федерального бюджета)</t>
  </si>
  <si>
    <t>Субсидии на проведение работ по сейсмоусилению и строительству объектов жилищного назначения - Сейсмоусиление группы жилых домов по ул. Тушканова, 3,5,7,9 в г. Петропавловске-Камчатском (за счет средств федерального бюджета)</t>
  </si>
  <si>
    <t>Субсидии на проведение работ по сейсмоусилению и строительству объектов жилищного назначения - Сейсмоусиление группы жилых домов по ул. Тушканова, 11,13,15,17 в г. Петропавловске-Камчатском (за счет средств федерального бюджета)</t>
  </si>
  <si>
    <t>Бюджетные инвестиции в объекты капитального строительства собственности муниципальных образований</t>
  </si>
  <si>
    <t>Федеральная целевая программа "Жилище"  на 2002 - 2010 годы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</si>
  <si>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</si>
  <si>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 - Группа жилых домов для малосемейных в квартале 115-а в г. Петропавловск-Камчатском. Приоритетные национальные проекты за счет средств краевого бюджета (софинансирование)  (погашение кредиторской задолженности за 2008 год)</t>
  </si>
  <si>
    <t>Мероприятия по обеспечению жильем отдельных категорий граждан</t>
  </si>
  <si>
    <t>Группа жилых домов для малосемейных в квартале 115-А в Петропавловск-Камчатском городском округе. Приоритетные национальные проекты за счет средств краевого бюджета (софинансирование)</t>
  </si>
  <si>
    <t xml:space="preserve">Компенсация убытков организациям, предоставляющим населению жилищные услуги по тарифам, не обеспечивающим возмещение издержек </t>
  </si>
  <si>
    <t>Субсидии муниципальному автономному учреждению "Управление жилищно-коммунального хозяйства" на компенсацию убытков организациям, предоставляющим населению жилищные услуги по тарифам, не обеспечивающим возмещение издержек</t>
  </si>
  <si>
    <t>Субсидии на погашение кредиторской задолженности муниципальному автономному учреждению "Управление Жилищно-Комунального Хозяйства"</t>
  </si>
  <si>
    <t>Муниципальная целевая программа "Повышение устойчивости жилых домов, основных объектов и систем жизнеобеспечения  в Петропавловск-Камчатском городском округе в 2009 году"</t>
  </si>
  <si>
    <t>Подпрограмма "Модернизация объектов коммунальной инфраструктуры"</t>
  </si>
  <si>
    <t xml:space="preserve">Группа жилых домов для малосемейных в квартале 115-А в г. Петропавловске-Камчатском. Приоритетные национальные проекты за счет средств городского бюджета 
</t>
  </si>
  <si>
    <t>Компенсация убытков организациям, предоставляющим населению услуги теплоснабжения по тарифам, не обеспечивающим возмещение издержек</t>
  </si>
  <si>
    <t>Субсидии муниципальному автономному учреждению "Управление жилищно-коммунального хозяйства" на компенсацию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</si>
  <si>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</si>
  <si>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Субсидии муниципальному автономному учреждению "Управление жилищно-коммунального хозяйства"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</si>
  <si>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Программа "Модернизация жилищно-коммунального комплекса и инженерной инфраструктуры Камчатского края на 2009 год"</t>
  </si>
  <si>
    <t>Программа "Модернизация жилищно-коммунального комплекса и инженерной инфраструктуры Камчатского края на 2009 год", раздел "Энергосбережение"</t>
  </si>
  <si>
    <t>Программа "Модернизация жилищно-коммунального комплекса и инженерной инфраструктуры Камчатского края на 2009 год", раздел "Питьевая вода"</t>
  </si>
  <si>
    <t>Программа "Модернизация жилищно-коммунального  комплекса и инженерной инфраструктуры Камчатского края на 2009 год", раздел "Государственный технический учет и техническая инвентаризация объектов жилищно-коммунального хозяйства"</t>
  </si>
  <si>
    <t>Уличное освещение</t>
  </si>
  <si>
    <t>Уличное освещение магистральных дорог</t>
  </si>
  <si>
    <t>Уличное освещение внутриквартальных дорог</t>
  </si>
  <si>
    <t>Погашение задолженности по техническому обслуживанию линий наружного освещения внутриквартальных дорог</t>
  </si>
  <si>
    <t>Погашение кредиторской задолженности по текущему ремонту линий наружного освещения внутриквартальных дорог</t>
  </si>
  <si>
    <t>Мероприятия по модернизации и развитию сетей наружного освещения</t>
  </si>
  <si>
    <t>Субсидии Муниципальное Автономное Учреждение "Управление транспорта и дорожного хозяйства" на муниципальное задание на выполнение работ по уличному освещению магистральных дорог</t>
  </si>
  <si>
    <t xml:space="preserve">Погашение кредиторской задолженности по текущему ремонту и техническому обслуживанию линий наружного освещения магистральных дорог </t>
  </si>
  <si>
    <t>Сейсмоусиление здания жилого дома №7 по ул.Давыдова в г.Петропавловске-Камчатском (средства краевого бюджета),софинансирование</t>
  </si>
  <si>
    <t>ДМШ -Субвенция на выполнение гос. Полномочий по выплате ежемесячной доплатыпед. Работникам муниц.образоват.учреждений финансируемых из местных бюдетов</t>
  </si>
  <si>
    <t>Субсидии муниципальному автономному учреждению "Управление транспорта и дорожного хозяйства" на муниципальное задание на выполнение работ по вывозу транспортных средств, препятствующих снегоочистке магистральных дорог</t>
  </si>
  <si>
    <t>Субсидии на содержание общественных туалетов</t>
  </si>
  <si>
    <t>Долгосрочная муниципальная целевая программа модернизации и развития сетей наружного освещения Петропавловск-Камчатского городского округа на 2008-2012 годы</t>
  </si>
  <si>
    <t xml:space="preserve">Мероприятия по противопожарной безопасности детских дошкольных учреждений </t>
  </si>
  <si>
    <t>Погашение кредиторской задолженности по противопожарным мероприятиям</t>
  </si>
  <si>
    <t>Капитальный ремонт детских дошкольных учреждений</t>
  </si>
  <si>
    <t>Текущий ремонт детских дошкольных учреждений</t>
  </si>
  <si>
    <t>Мероприятия по противопожарной безопасности школ - детских садов, школ начальных, неполных средних и средних</t>
  </si>
  <si>
    <t>Капитальный ремонт школ-детских садов, школ начальных, неполных средних и средних</t>
  </si>
  <si>
    <t>Текущий ремонт школ-детских садов, школ начальных, неполных средних и средних</t>
  </si>
  <si>
    <t>Софинансирование расходов, направляемых на развитие социальной и инженерной инфраструктуры (собственные средства)</t>
  </si>
  <si>
    <t>Мероприятия по противопожарной безопасности учреждений по внешкольной работе с детьми</t>
  </si>
  <si>
    <t>Капитальный ремонт учреждений по внешкольной работе с детьми</t>
  </si>
  <si>
    <t>Развитие социальной и инженерной инфраструктуры - Реконструкция Муниципального Образовательного Учреждения "Средняя общеобразовательная школа №9" г.Петропавловск-Камчатский (муниципальная собственность)</t>
  </si>
  <si>
    <t>Капитальный ремонт дворцов и домов культуры, других учреждений культуры</t>
  </si>
  <si>
    <t>Капитальный ремонт библиотек</t>
  </si>
  <si>
    <t xml:space="preserve">Больницы, клиники, госпитали, медико-санитарные части - мероприятия по противопожарной безопасности 
</t>
  </si>
  <si>
    <t>Капитальный ремонт больниц, клиник, госпиталей, медико-санитарных частей</t>
  </si>
  <si>
    <t>Мероприятия по противопожарной безопасности родильных домов</t>
  </si>
  <si>
    <t>Капитальный ремонт родильных домов</t>
  </si>
  <si>
    <t>Текущий ремонт родильных домов</t>
  </si>
  <si>
    <t>Поликлиники, амбулатории, диагностические центры - мероприятия по противопожарной безопасности</t>
  </si>
  <si>
    <t>Код  бюджетной классификации РФ</t>
  </si>
  <si>
    <t>Наименование доходов</t>
  </si>
  <si>
    <t>00010000000000000000</t>
  </si>
  <si>
    <t>ДОХОДЫ</t>
  </si>
  <si>
    <t>00010100000000000000</t>
  </si>
  <si>
    <t>НАЛОГИ НА ПРИБЫЛЬ, ДОХОДЫ</t>
  </si>
  <si>
    <t>Налог на прибыль организаций</t>
  </si>
  <si>
    <t>00010102000010000110</t>
  </si>
  <si>
    <t>Налог на доходы физических лиц</t>
  </si>
  <si>
    <t>00010500000000000000</t>
  </si>
  <si>
    <t>НАЛОГИ НА СОВОКУПНЫЙ ДОХОД</t>
  </si>
  <si>
    <t>Налог, взимаемый в связи с применением упрощенной системы налогообложения</t>
  </si>
  <si>
    <t>00010502000020000110</t>
  </si>
  <si>
    <t>Единый налог на вмененный доход для отдельных видов деятельности</t>
  </si>
  <si>
    <t>00010503000010000110</t>
  </si>
  <si>
    <t>Единый сельскохозяйственный налог</t>
  </si>
  <si>
    <t>00010600000000000000</t>
  </si>
  <si>
    <t>НАЛОГИ НА ИМУЩЕСТВО</t>
  </si>
  <si>
    <t>Налог на имущество физических лиц</t>
  </si>
  <si>
    <t>00010602000020000110</t>
  </si>
  <si>
    <t>Налог на имущество организаций</t>
  </si>
  <si>
    <t>Земельный налог</t>
  </si>
  <si>
    <t>00010800000000000000</t>
  </si>
  <si>
    <t>ГОСУДАРСТВЕННАЯ ПОШЛИНА</t>
  </si>
  <si>
    <t>00010803000010000110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</si>
  <si>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</si>
  <si>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</si>
  <si>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00010807140010000110</t>
  </si>
  <si>
    <t>00010807150010000110</t>
  </si>
  <si>
    <t xml:space="preserve">Государственная пошлина за выдачу разрешения на установку рекламной конструкции 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</si>
  <si>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</si>
  <si>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</si>
  <si>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</si>
  <si>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</si>
  <si>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</si>
  <si>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00011105010040000120</t>
  </si>
  <si>
    <t>00011105024040000120</t>
  </si>
  <si>
    <t>00011105034040000120</t>
  </si>
  <si>
    <t>Доходы от сдачи в аренду имущества, находящегося в оперативном управлении городских округов и созданных ими учреждений (за исключением имущества муниципальных автономных учреждений)</t>
  </si>
  <si>
    <t>00011107000000000120</t>
  </si>
  <si>
    <t>Платежи от государственных и муниципальных унитарных предприятий</t>
  </si>
  <si>
    <t>00011107014040000120</t>
  </si>
  <si>
    <t>00011109000000000120</t>
  </si>
  <si>
    <t>00011109044040701120</t>
  </si>
  <si>
    <t>00011109044041100120</t>
  </si>
  <si>
    <t>00011109044041200120</t>
  </si>
  <si>
    <t>00011200000000000000</t>
  </si>
  <si>
    <t>ПЛАТЕЖИ ПРИ ПОЛЬЗОВАНИИ ПРИРОДНЫМИ РЕСУРСАМИ</t>
  </si>
  <si>
    <t>00011201000010000120</t>
  </si>
  <si>
    <t>00011300000000000000</t>
  </si>
  <si>
    <t>ДОХОДЫ ОТ ОКАЗАНИЯ ПЛАТНЫХ УСЛУГ И КОМПЕНСАЦИИ ЗАТРАТ ГОСУДАРСТВА</t>
  </si>
  <si>
    <t>00011303040040000130</t>
  </si>
  <si>
    <t>00011400000000000000</t>
  </si>
  <si>
    <t>ДОХОДЫ ОТ ПРОДАЖИ МАТЕРИАЛЬНЫХ И НЕМАТЕРИАЛЬНЫХ АКТИВОВ</t>
  </si>
  <si>
    <t>00011402030040000410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</si>
  <si>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</si>
  <si>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00011600000000000000</t>
  </si>
  <si>
    <t>ШТРАФЫ, САНКЦИИ, ВОЗМЕЩЕНИЕ УЩЕРБА</t>
  </si>
  <si>
    <t>00011603000000000140</t>
  </si>
  <si>
    <t>00011606000010000140</t>
  </si>
  <si>
    <t>00011608000010000140</t>
  </si>
  <si>
    <t>00011621040040000140</t>
  </si>
  <si>
    <t>00011628000010000140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</si>
  <si>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</si>
  <si>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00011630000010000140</t>
  </si>
  <si>
    <t>Денежные взыскания (штрафы) за административные правонарушения в области дорожного движения</t>
  </si>
  <si>
    <t>00011690040040000140</t>
  </si>
  <si>
    <t>00011700000000000000</t>
  </si>
  <si>
    <t>00011705040040000180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</si>
  <si>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</si>
  <si>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</si>
  <si>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</si>
  <si>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</si>
  <si>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</si>
  <si>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</si>
  <si>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Итого: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</si>
  <si>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казенных)(плата за найм жилых помещений)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</si>
  <si>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казенных)(возмещение выпадающих доходов от предоставления льгот и субсидий по плате за найм жилых помещений)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</si>
  <si>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</si>
  <si>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</si>
  <si>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</si>
  <si>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00011625000010000140</t>
  </si>
  <si>
    <t>00020700000000000180</t>
  </si>
  <si>
    <t>ПРОЧИЕ БЕЗВОЗМЕЗДНЫЕ ПОСТУПЛЕНИЯ</t>
  </si>
  <si>
    <t xml:space="preserve">Прочие безвозмездные поступления в бюджеты городских округов </t>
  </si>
  <si>
    <t>00020704000040000180</t>
  </si>
  <si>
    <t>00011623000000000140</t>
  </si>
  <si>
    <t>Доходы от возмещения ущерба при возникновении страховых случаев</t>
  </si>
  <si>
    <t>00011633040040000140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</si>
  <si>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</si>
  <si>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</si>
  <si>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</si>
  <si>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Денежные взыскания (штрафы) за нарушение законодательства о налогах и сборах </t>
  </si>
  <si>
    <t xml:space="preserve">Субвенция на выплату компенсации части родительской платы за содержание ребенка в мун. образоват.учреждениях (средства краевого бюджета) </t>
  </si>
  <si>
    <t>Услуги УСПН ПКГО по доставке и перечислению компенсации части родительской платы за содержание ребенка в мун.образоват. учреждениях (за счет средств краевого бюджета)</t>
  </si>
  <si>
    <t>Субвенция на выплату компенсации части родительской платы за содержание ребенка в мун. образоват.учреждениях(средства федерального бюджета)</t>
  </si>
  <si>
    <t>Услуги УСПН ПКГО по доставке и перечислению адресных субсидий - средства краевого бюджета  (за счет остатков средств на 01.01.2009 г.)</t>
  </si>
  <si>
    <t>Услуги УСПН ПКГО по доставке и перечислению адресных субсидий - средства федерального бюджета (за счет остатков средств на 01.01.2009 г.)</t>
  </si>
  <si>
    <t>Субвенция для выплаты гражданам адресных субсидий на оплату жилья и ком.услуг - средства краевого бюджета (за счет остатков средств на 01.01.2009 г.)</t>
  </si>
  <si>
    <t>Субвенция для выплаты гражданам адресных субсидий на оплату жилья и ком.услуг - средства федер.бюджета (за счет остатков средств на 01.01.2009 г.)</t>
  </si>
  <si>
    <t>Субвенция на выплату компенсации части родительской платы за содержание ребенка в мун.образоват.учреждениях (за счет остатков средств на 01.01.2009 г.)</t>
  </si>
  <si>
    <t>Услуги УСПН ПКГО по доставке и перечислению компенсации части родительской платы за содержание ребенка в мун.образоват.учреждениях (за счет остатков средств на 01.01.2009 г.)</t>
  </si>
  <si>
    <t>Субвенция на выплату компенсации части родительской платы за содержание ребенка в мун.образоват.учреждениях (за счет ост-ков средств федер.бюджета на 01.01.2009 г. на счете краевого бюджета)</t>
  </si>
  <si>
    <t>Субвенция для осуществления госполномочий по соц.обсл.граждан- средства краевого бюджета-управление (за счет остатков средств на 01.01.2009г.)</t>
  </si>
  <si>
    <t>Управление социальной поддержки населения (осуществление госполномочий по опеке)</t>
  </si>
  <si>
    <t>Управление социальной поддержки населения(администрирование госполномочий по отделу выплат субсидий- за счет средств краевого бюджета)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</si>
  <si>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</si>
  <si>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Содержание придомовых территорий и внутриквартальных дорог</t>
  </si>
  <si>
    <t>Погашение кредиторской задолженности по летнему содержанию внутриквартальных проездов</t>
  </si>
  <si>
    <t>Погашение задолженности по содержанию внутриквартальных дорог</t>
  </si>
  <si>
    <t>Содержание технических средств регулирования дорожного движения</t>
  </si>
  <si>
    <t>Исполнительные листы (техническое обслуживание средств регулирования дорожного движения)</t>
  </si>
  <si>
    <t>Ремонт магистральных дорог</t>
  </si>
  <si>
    <t>Ремонт внутриквартальных дорог</t>
  </si>
  <si>
    <t>Содержание магистральных дорог</t>
  </si>
  <si>
    <t>Субсидии муниципальном автономному учреждению "Управление транспорта и дорожного хозяйства" на муниципальное задание на выполнение работ по содержанию технических средств регулирования дорожного движения</t>
  </si>
  <si>
    <t>Погашение кредиторской задолженности по техническому обслуживанию средств регулирования дорожного движения</t>
  </si>
  <si>
    <t>Субсидии муниципальному автономному учреждению "Управление транспорта и дорожного хозяйства" на муниципальное задание на выполнение работ по содержанию магистральных дорог</t>
  </si>
  <si>
    <t>Озеленение</t>
  </si>
  <si>
    <t>Организация и содержание мест захоронения</t>
  </si>
  <si>
    <t>Погашение задолженности по организации и содержанию мест захоронения (разработка земельного участка для захоронения)</t>
  </si>
  <si>
    <t>Субсидии на организацию и содержание мест захоронения</t>
  </si>
  <si>
    <t>Разработка земельного участка для захоронения</t>
  </si>
  <si>
    <t>Прочие мероприятия по благоустройству городских округов и поселений</t>
  </si>
  <si>
    <t>Капитальный ремонт объектов благоустройства</t>
  </si>
  <si>
    <t>Зимнее содержание территорий объектов социальной сферы</t>
  </si>
  <si>
    <t>Содержание общественных туалетов</t>
  </si>
  <si>
    <t>Содержание биотуалетов</t>
  </si>
  <si>
    <t>Приобретение биотуалетов</t>
  </si>
  <si>
    <t>Содержание объектов благоустройства</t>
  </si>
  <si>
    <t>Проведение субботников по благоустройству города</t>
  </si>
  <si>
    <t>Обустройство детских площадок</t>
  </si>
  <si>
    <t>Отлов животных</t>
  </si>
  <si>
    <t>Содержание фонтана</t>
  </si>
  <si>
    <t>Праздничные мероприятия</t>
  </si>
  <si>
    <t>Содержание площадки для складирования снега</t>
  </si>
  <si>
    <t>Освобождение земельных участков от самовольно установленных объектов движимого имущества</t>
  </si>
  <si>
    <t>Оказание услуг по организации вывоза тел умерших и погибших граждан</t>
  </si>
  <si>
    <t>Расходы на вывоз транспортных средств, препятствующих снегоочистке</t>
  </si>
  <si>
    <t xml:space="preserve">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</si>
  <si>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НЕНАЛОГОВЫЕ ДОХОДЫ</t>
  </si>
  <si>
    <t xml:space="preserve">Прочие неналоговые доходы </t>
  </si>
  <si>
    <t>00011406012040000430</t>
  </si>
  <si>
    <t>00011406024040000430</t>
  </si>
  <si>
    <t>Прочие доходы от оказания платных услуг получателями средств бюджетов городских округов и  компенсации затрат бюджетов городских округов</t>
  </si>
  <si>
    <t>Отчет об исполнении плана по доходам бюджета</t>
  </si>
  <si>
    <t>Утверждено на год</t>
  </si>
  <si>
    <t>Исполнено</t>
  </si>
  <si>
    <t>Отклонения</t>
  </si>
  <si>
    <t>% исполнения</t>
  </si>
  <si>
    <t>00011401040040000410</t>
  </si>
  <si>
    <t>Доходы от продажи квартир, находящихся в собственности городских округов</t>
  </si>
  <si>
    <t>0001190400040000151</t>
  </si>
  <si>
    <t>Петропавловск-Камчатского городского округа за 2009 год</t>
  </si>
  <si>
    <t>00011109044040710120</t>
  </si>
  <si>
    <t>00030000000000000000</t>
  </si>
  <si>
    <t>ДОХОДЫ ОТ ПРЕДПРИНИМАТЕЛЬСКОЙ И ИНОЙ ПРИНОСЯЩЕЙ ДОХОД ДЕЯТЕЛЬНОСТИ</t>
  </si>
  <si>
    <t>00030100000000000000</t>
  </si>
  <si>
    <t>00030200000000000000</t>
  </si>
  <si>
    <t>00030300000000000000</t>
  </si>
  <si>
    <t>Безвозмездные поступления от предпринимательской и иной приносящей доход деятельности</t>
  </si>
  <si>
    <t>0001110100000000120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</si>
  <si>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</si>
  <si>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00011701000000000000</t>
  </si>
  <si>
    <t>00011800000000000000</t>
  </si>
  <si>
    <t>Капитальный ремонт поликлиник, амбулаторий, диагностических центров</t>
  </si>
  <si>
    <t>Капитальный ремонт дома ребенка</t>
  </si>
  <si>
    <t>17.</t>
  </si>
  <si>
    <t>Управление экономики Петропавловск-Камчатского городского округа</t>
  </si>
  <si>
    <t>18.</t>
  </si>
  <si>
    <t>Департамент градостроительства и земельных отношений Петропавловск-Камчатского городского округа</t>
  </si>
  <si>
    <t>Отчет по распределению расходов бюджета Петропавловск-Камчатского городского округа осуществляемых за счет субсидий, субвенций, иных межбюджетных трансфертов полученных из краевого бюджета на 2009 год</t>
  </si>
  <si>
    <t>План на год</t>
  </si>
  <si>
    <t>Исполнение</t>
  </si>
  <si>
    <t>% исполне-ния</t>
  </si>
  <si>
    <t>Субсидии муниципальному автономному учреждению "Расчетно -кассовый центр по ЖКХ г.Петропавловска-Камчатского" на оказание услуг по расчету федеральных субсидий на оплату жилого помещения и коммунальных услуг, в соответствие с муниципальным заданием (за счет средств краевого бюджета)</t>
  </si>
  <si>
    <t>Субвенция на выполнение госполномочий Камчатского края по материально-техническому и организационному обеспечению деятельности административных комиссий</t>
  </si>
  <si>
    <t>Прочие субсидии бюджетам городских округов -Программа "Развитие субъектов малого и среднего предпринимательства в Камчатском крае ,на 2009 год"</t>
  </si>
  <si>
    <t>Субвенция для осуществления госполномочий по соц.обсл.граждан(средства краевого бюджета-управление)</t>
  </si>
  <si>
    <t>Субвенция на выполнение госполномочий по организации и осуществлению деятельности по опеке и попечительству, в части совершеннолетних</t>
  </si>
  <si>
    <t>Субвенция на выполнение госполномочий по организации и осуществлению деятельности по опеке и попечительству, в части совершеннолетних (за счет остатков средств на 01.01.2009г)</t>
  </si>
  <si>
    <t>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- детские сады (за счёт средств краевого бюджета)</t>
  </si>
  <si>
    <t>Приобретение оборудования, мебели и инвентаря для д/с №37 компенсирующего вида - распоряжение Президента РФ от 01.11.2008г. №655-РП (за счёт остатков средств федерального бюджета на 01.01.09г.)</t>
  </si>
  <si>
    <t>Субвенция по обеспечению государ. гарантий прав граждан на получение общедоступного и бесплатного дошкольного, началь. общего, основного общего, среднего общего образования, а также дополнит. образ. в общеобразовательных учр-ях (за счёт средств краевого бюджета)</t>
  </si>
  <si>
    <t>Субвенция по обеспечению государ. гарантий прав граждан на получение общедоступного и бесплатного дошкольного, началь. общего, основного общего, среднего общего образования, а также дополнит. образ. в общеобразовательных учр-ях - расходы на проведение ЕГЭ  (за счёт средств краевого бюджета)</t>
  </si>
  <si>
    <t>ДМШ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</si>
  <si>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>Образование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</si>
  <si>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>Субвенция на выполнение гос.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(детские дома - за счёт средств краевого бюджета)</t>
  </si>
  <si>
    <t>Субвенция на выполнение гос.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(коррекционные школы - за счёт средств краевого бюджета)</t>
  </si>
  <si>
    <t>Субвенция на выплату вознаграждения за выполнение функций классного руководителя пед. работ. муниципаль. образоват. учр. (школы - за счёт средств федерального бюджета)</t>
  </si>
  <si>
    <t>Субвенция на выплату вознаграждения за выполнение функций классного руководителя пед. работ. муниципаль. образоват. учр. (коррекционные школы - за счёт средств федерального бюджета)</t>
  </si>
  <si>
    <t>Субвенция на выплату вознаграждения за выполнение функций классного руководителя пед. работ. муниципаль. образоват. учр. (школы - за счёт средств краевого бюджета)</t>
  </si>
  <si>
    <t>Субвенция на выплату вознаграждения за выполнение функций классного руководителя пед. работ. муниципаль. образоват. учр. (коррекционные школы - за счёт средств краевого бюджета)</t>
  </si>
  <si>
    <t>Субвенция на выплату вознагражд.за выпол. функций классн. руководит.пед. работ. мун. обр. учр. (школы - за счёт средств федерального бюджета) (за счет остатков средств на 01.01.2009 года)</t>
  </si>
  <si>
    <t>ДОЦП "Культура Камчатки (2006-2010 годы)"</t>
  </si>
  <si>
    <t>Субсидия на погашение кредиторской зад-ти, сложив. по сост. на 01.01.08 г.по оказании помощи в части обеспеч.лек.средствами и изд.мед.назнач. (за счет остатков средств на 01.01.2009 года)</t>
  </si>
  <si>
    <t>Субсидия в целях софинансир. на оказание первич.мед помощи в учр.здравоохранения в части обеспечения отд.кат.гр. лекарств.средствами и изд.мед.назначения (за счет остатков средств на 01.01.2009 года)</t>
  </si>
  <si>
    <t>Субвенция на выполнение полномочий по обеспечению полноценным питанием берем.женщин, кормящих матерей, а также детей в возрасте до трех лет, в т.ч. через специальные пункты питания и магазины по заключению врачей (за счет средств краевого бюджета)</t>
  </si>
  <si>
    <t>Субвенция на выполнение полномочий по обеспечению полноценным питанием берем.женщин, кормящих матерей, а также детей в возрасте до трех лет, в т.ч. через специальные пункты питания и магазины по заключению врачей (за счет остатков средств на 01.01.2009 года)</t>
  </si>
  <si>
    <t>Субвенция на выполнение гос.полномочий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федерального бюджета)</t>
  </si>
  <si>
    <t>Субвенция на выполнение гос.полномочий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остатков средств на 01.01.2009)</t>
  </si>
  <si>
    <t>Субвенция на выполнение гос.полномочий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остатков средств на 01.01.2009 на счёте краевого бюджета)</t>
  </si>
  <si>
    <t>Субвенция на выполнение гос. полномочий по предоставлению соц. поддержки детей-сирот и детей, оставшихся без попечения родителей, находящихся в мун.учр.здравоохранения (за счёт средств краевого бюджета)</t>
  </si>
  <si>
    <t>Дом роебенка</t>
  </si>
  <si>
    <t>Субвенция на выполнение гос. полномочий по предоставлению соц. поддержки детей-сирот и детей, оставшихся без попечения родителей, находящихся в мун.учр.здравоохранения (за счёт остатков средств на 01.01.2009 года)</t>
  </si>
  <si>
    <t>Субвенция на выполнение гос. полномочий по предоставлению соц. поддержки детей-сирот и детей, оставшихся без попечения родителей, находящихся в мун.учр.здравоохранения - снегоочистка (за счёт средств краевого бюджета)</t>
  </si>
  <si>
    <t>Субвенция для осуществления госполномочий по социальному обсл. граждан (средства краевого бюджета-содержание Центра)</t>
  </si>
  <si>
    <t>Центр социального обслуживания населения (администрирование госполномочий по отделу выплат субсидий, средства краевого бюджета)</t>
  </si>
  <si>
    <t>Субвенция для выплаты гражданам адресных субсидий на оплату жилья и комм. услуг (средства краевого бюджета)</t>
  </si>
  <si>
    <t>Услуги УСПН ПКГО по доставке и перечислению адресных субсидий (средства федерального бюджета)</t>
  </si>
  <si>
    <t>Услуги УСПН ПКГО по доставке и перечислению адресных субсидий (средства краевого бюджета)</t>
  </si>
  <si>
    <t>3.1</t>
  </si>
  <si>
    <t>3.1.1</t>
  </si>
  <si>
    <t>3.1.2</t>
  </si>
  <si>
    <t>3.1.3</t>
  </si>
  <si>
    <t>1.1</t>
  </si>
  <si>
    <t>3.1.4</t>
  </si>
  <si>
    <t>Дворцы и дома культуры, другие учреждения культуры и средств массовой информации - Дома культуры</t>
  </si>
  <si>
    <t>Библиотеки</t>
  </si>
  <si>
    <t>Администрация Петропавловск-Камчатского городского округа</t>
  </si>
  <si>
    <t>Глава муниципального образования</t>
  </si>
  <si>
    <t>Глава Петропавловск-Камчатского городского округа</t>
  </si>
  <si>
    <t>Субвенция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</t>
  </si>
  <si>
    <t>Комитет городского хозяйства Петропавловск-Камчатского городского округа</t>
  </si>
  <si>
    <t>Комиссия по делам несовершеннолетних и защите их прав(за счет средств краевого бюджета)</t>
  </si>
  <si>
    <t>Комиссия по делам несовершеннолетних и защите их прав(за счет остатков средств на 01.01.2009г)</t>
  </si>
  <si>
    <t>Расходы за счет средств, выделенных из резервного фонда органа местного самоуправления</t>
  </si>
  <si>
    <t>Выполнение функций органами местного самоуправления(исполнение решений суда)</t>
  </si>
  <si>
    <t>Мероприятия по поддержке малого и среднего предпринимательства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</si>
  <si>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  - Программа "Поддержка коренных малочисленных народов Севера, Сибири и Дальнего Востока, проживающих на территории  Камчатского края, на 2009 год"</t>
  </si>
  <si>
    <t>Прочее субсидии бюджетам городских округов -Программа "Развитие субъектов малого и среднего предпринимательства в Камчатском крае ,на 2009 год"</t>
  </si>
  <si>
    <t>Софинансирование краевой целевой программы "Поддержка коренных малочисленных народов Севера, Сибири и Дальнего Востока, проживающих на территории Камчатского края на 2009 год"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</si>
  <si>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  - Поддержка традиционных промыслов и ремесел (за счет средств федерального бюджета)</t>
  </si>
  <si>
    <t>Целевые программы муниципальных образований</t>
  </si>
  <si>
    <t>Управление социальной поддержки населения- осуществление госполномочий по опеке (за счет остатков средств на 01.01.2009 г.)</t>
  </si>
  <si>
    <t>Управление социальной поддержки населения- администрирование госполномочий по отделу выплат субсидий - за счет средств краевого бюджета (за счет остатков средств на 01.01.2009 г.)</t>
  </si>
  <si>
    <t>Управление социальной поддержки населения- администрирование госполномочий по отделу выплат субсидий - за счет средств федерального бюджета (за счет остатков средств на 01.01.2009 г.)</t>
  </si>
  <si>
    <t>ГУП "Камчатская дирекция по строительству"</t>
  </si>
  <si>
    <t>Субсидии бюджетам городских округов на строительство, модернизацию,ремонт и содержание  автомобильных дорог общего пользования, в том числе  в поселениях (за исключением  автомобильных дорог федерального значения) - Реконструкция магистрали общегородского значения в районе 10 км - ул. Абеля в г. Петропавловске-Камчатском (за счет федеральной субсидии из фонда софинансирования)</t>
  </si>
  <si>
    <t>Субсидии на выполнение проектной документации на сейсмоусиление объектов жилищного назначения и строительство новых жилых домов -Сейсмоусиление здания жилых домов по ул.Владивостокской 17,19,31,43,45 в г.Петропавловске-Камчатском(за счет средств краевого бюджета),софинансирование</t>
  </si>
  <si>
    <t>Субсидии на выполнение проектной документации на сейсмоусиление объектов жилищного назначения и строительство новых жилых домов -Сейсмоусиление здания жилых домов по ул.Давыдова,11,13,27  в г.Петропавловске-Камчатском(за счет средств краевого бюджета),софинансирование</t>
  </si>
  <si>
    <t xml:space="preserve">Субсидии на проведение работ по сейсмоусилению и строительству объектов жилищного назначения -группа жилых домов в квартале 115-А г.П-Камчатского (2 очередь строительства), софинансирование -за счет ср-в краевого бюджета </t>
  </si>
  <si>
    <t xml:space="preserve">Субсидии на проведение работ по сейсмоусилению и строительству объектов жилищного назначения -группа жилых домов в квартале 115-А г.П-Камчатского (2 очередь строительства) -за счет ср-в федерального бюджета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</si>
  <si>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 - Группа жилых домов для малосемейных в квартале 115-а в г. П-Камчатском. Приоритетные национальные проекты за счет средств краевого бюджета (софинансирование)  (погашение кредиторской задолженности за 2008 год)</t>
  </si>
  <si>
    <t>Развитие социальной и инженерной инфраструктуры - Реконструкция МОУ "Средняя общеобразовательная школа №9" г.Петропавловск-Камчатский (муниципальная собственность)</t>
  </si>
  <si>
    <t>Отчет по расходам бюджета Петропавловск-Камчатского городского округа  за 2009 год по ведомственной структуре, осуществляемым за счет средств от предпринимательской и иной, приносящей доход деятельности</t>
  </si>
  <si>
    <t>Учреждения по внешкольной работе с детьми (ДМШ)</t>
  </si>
  <si>
    <t>Дворцы и дома культуры, другие учреждения культуры и средств массовой информации - ЦКД "Апрель"</t>
  </si>
  <si>
    <t>Дворцы и дома культуры, другие учреждения культуры и средств массовой информации - ГЦК "Досуг"</t>
  </si>
  <si>
    <t>МУ"Управление капитального строительства и ремонта"</t>
  </si>
  <si>
    <t>Отчёт по расходам на инвестиционные мероприятия Петропавловск-Камчатского городского округа за  2009 год</t>
  </si>
  <si>
    <t xml:space="preserve">                                                                                   </t>
  </si>
  <si>
    <t>Главный распорядитель бюджетных средств</t>
  </si>
  <si>
    <t>Уточненный план на 2009 год</t>
  </si>
  <si>
    <t>Исполнено за 2009 год</t>
  </si>
  <si>
    <t>За счёт средств федерального бюджета</t>
  </si>
  <si>
    <t>За счёт средств краевого бюджета</t>
  </si>
  <si>
    <t>За счёт средств  бюджета городского округа</t>
  </si>
  <si>
    <t>Итого</t>
  </si>
  <si>
    <t>Корректировка генплана г.Петропавловска-Камчатского</t>
  </si>
  <si>
    <t>Комитет городского хозяйства</t>
  </si>
  <si>
    <t>2.1</t>
  </si>
  <si>
    <t>Реконструкция магистрали общегородского значения в районе 10 км -ул.Абеля в г.Петропавловске-Камчатском</t>
  </si>
  <si>
    <t>2.2</t>
  </si>
  <si>
    <t>ФЦП "Жилище" на 2002-2010  годы, мероприятия входящие в реализацию национального приоритетного проекта"Доступное и комфортное жильё-гражданам России", всего:</t>
  </si>
  <si>
    <t xml:space="preserve">Федеральные инвестиционные программы "Субсидии на проведение работ по сейсмоусилению и строительству объектов жилищного назначения" -группа жилых домов в квартале  115-А г.П-Камчатского (2 очередь строительства) </t>
  </si>
  <si>
    <t xml:space="preserve"> Переселение граждан из жилищного фонда, признанного непригодным для проживания, и/ или жилищного фонда с высоким уровнем износа ( более 70%) - Группа жилых домов для малосемейных в квартале 115-Ав г.Петропавловске-Камчатском( за счёт средств краевого бюджета) (погашение кредиторской задолженности за 2008 год)</t>
  </si>
  <si>
    <t>Группа жилых домов в квартале 115-А в г.Петропавловске-Камчатском. Приоритетные национальные проекты (софинансирование)</t>
  </si>
  <si>
    <t>Бюджетные инвестиции в объекты капитального строительства собственности муниципальных образований (группа жилых домов в квартале 115-а г.Петропавловска-Камчатского (строительство и сейсмоусиление)  (2 очередь строительства)</t>
  </si>
  <si>
    <t>Федеральные инвестиционные программы на строительство и сесмоусиление:</t>
  </si>
  <si>
    <t>Сейсмоусиление  группы жилых домов по ул.Владивостокской 17,19,31,43,45 в г.Петропавловске-Камчатском</t>
  </si>
  <si>
    <t>Сейсмоусиление здания  жилого дома по ул.Давыдова, 7 в г.Петропавловске-Камчатском</t>
  </si>
  <si>
    <t>Сейсмоусиление группы жилых домов по ул.Давыдова, 11, 13, 27 в г.Петропавловске-Камчатском</t>
  </si>
  <si>
    <t>Сейсмоусиление группы жилых домов по ул.Советской,36,38,40 в г.Петропавловске-Камчатском</t>
  </si>
  <si>
    <t>Сейсмоусиление группы жилых домов по ул.Горького, 2, 4а, 16; ул.Автомобилистов,1 в г.Петропавловске-Камчатском</t>
  </si>
  <si>
    <t>Сейсмоусиление группы жилых домов по ул.Горького, 13,15,15/1,15/2,19 в г.Петропавловске-Камчатском</t>
  </si>
  <si>
    <t>Сейсмоусиление здания жилого  дома по пр.50-лет Октября, 9/8 в г.Петропавловске-Камчатском</t>
  </si>
  <si>
    <t>Сейсмоусиление группы жилых домов по пр.50-лет Октября, 5/1,7,10,12в г.Петропавловске-Камчатском</t>
  </si>
  <si>
    <t>Сейсмоусиление группы жилых домов по пр. 50-лет Октября,9/4,9/6,9/7,9/3,9/2  в г.Петропавловске-Камчатском</t>
  </si>
  <si>
    <t>Сейсмоусиление группы жилых домов по пр. 50 лет Октября,26,28,35 в г.Петропавловске-Камчатском</t>
  </si>
  <si>
    <t>Сейсмоусиление группы жилых домов по пр. 50 лет Октября,25а,27,29,31 в г.Петропавловске-Камчатском</t>
  </si>
  <si>
    <t>Сейсмоусиление группы жилых домов по ул.Ленинской,67,6; ул.Ленинградской,65; ул.Набережной,20 в г.Петропавловске-Камчатском</t>
  </si>
  <si>
    <t>Сейсмоусиление группы жилых домов по ул.Тушканова,3,5,7,9 в г.Петропавловске-Камчатском</t>
  </si>
  <si>
    <t>Сейсмоусиление группы жилых домов по ул.Тушканова,11,13,15,17 в г.Петропавловске-Камчатском</t>
  </si>
  <si>
    <t>Сейсмоусиление и строительство объектов жилищного назначения -микрарайон жилой застройки в районе Северо-Восточного шоссе г.Петропавловска-Камчатского</t>
  </si>
  <si>
    <t>4</t>
  </si>
  <si>
    <t>4.1</t>
  </si>
  <si>
    <t>4.2</t>
  </si>
  <si>
    <t>4.3</t>
  </si>
  <si>
    <t>Реконструкция канализационного коллектора по пр.Рыбаков в г.Петропавловске-Камчатском</t>
  </si>
  <si>
    <t>4.4</t>
  </si>
  <si>
    <t>Реконструкция канализационного коллектора по пр.Рыбаков в г.Петропавловске-Камчатском (погашение кредиторской задолженности)</t>
  </si>
  <si>
    <t>4.5</t>
  </si>
  <si>
    <t>4.6</t>
  </si>
  <si>
    <t>Программа "Модернизация жилищно-коммунального комплекса и инженерной инфраструктуры Камчатского края на 2009 год" раздел "Энергосбережение"</t>
  </si>
  <si>
    <t>4.7</t>
  </si>
  <si>
    <t>Программа "Модернизация жилищно-коммунального комплекса и инженерной инфраструктуры Камчатского края на 2009 год" раздел "Питьевая вода"</t>
  </si>
  <si>
    <t>Программа "Модернизация жилищно-коммунального комплекса и инженерной инфраструктуры Камчатского края на 2009 год" раздел "Государственный технический учет и техническая инвентаризация объектов жилищно-коммунального хозяйства"</t>
  </si>
  <si>
    <t xml:space="preserve">Программа "Модернизация жилищно-коммунального комплекса и инженерной инфраструктуры" Перевод котельной № 1 ПКГО на газовое топливо, проектные работы (софинансирование) </t>
  </si>
  <si>
    <t>5.1</t>
  </si>
  <si>
    <t>Обустройство мест захоронения в восточной части Петропавловск-Камчатского городского округа</t>
  </si>
  <si>
    <t>5.2</t>
  </si>
  <si>
    <t>Магистраль общегородского значения от 2 кольца до ул. Кавказская включая ул.Ломоносова в г.Петропавловске - Камчатском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</si>
  <si>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</si>
  <si>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</si>
  <si>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</si>
  <si>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</si>
  <si>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</si>
  <si>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</si>
  <si>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</si>
  <si>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</si>
  <si>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</si>
  <si>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</si>
  <si>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</si>
  <si>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7.1</t>
  </si>
  <si>
    <t>7.2</t>
  </si>
  <si>
    <t>Сейсмоусиление здания поликлиники №3 по пр.Рыбаков</t>
  </si>
  <si>
    <t>7.3</t>
  </si>
  <si>
    <t>Городская долгосрочная целевая программа "Профилактика употребления психоактивных веществ (ПАВ) в молодёжной среде на 2006-2008 годы"</t>
  </si>
  <si>
    <t>Долгосрочная муниципальная целевая программа "Поддержка и развитие дополнительного образования в Петропавловск-Камчатском городском округе"</t>
  </si>
  <si>
    <t>Долгосрочная муниципальная целевая программа на период 2008-2010 годы "Здоровые дети"</t>
  </si>
  <si>
    <t>Дворцы и дома культуры, другие учреждения культуры и средств массовой информации - центр культуры досуга "Апрель"</t>
  </si>
  <si>
    <t>Дворцы и дома культуры, другие учреждения культуры и средств массовой информации - Городской Центр Культуры "Досуг"</t>
  </si>
  <si>
    <t>Кредитные соглашения и договоры, заключенные от имени Петропавловск-Камчатского городского округа</t>
  </si>
  <si>
    <t>получение кредитов</t>
  </si>
  <si>
    <t>погашение основной суммы долга</t>
  </si>
  <si>
    <t>Прочие источники</t>
  </si>
  <si>
    <t>привлечение средств</t>
  </si>
  <si>
    <t>погашение основной суммы задолженности</t>
  </si>
  <si>
    <t>Предоставление государственных гарантий - всего, в том числе:</t>
  </si>
  <si>
    <t>ОАО "Росагролизинг"</t>
  </si>
  <si>
    <t>Кроме того:</t>
  </si>
  <si>
    <t>Государственные гарантии, предоставленные до 1 января 2006 года - всего, в том числе:</t>
  </si>
  <si>
    <t>ООО "Камчатагропромснаб"</t>
  </si>
  <si>
    <t>ОАО "Камчатскэнерго"</t>
  </si>
  <si>
    <t>ОАО "Камчатгазпром"</t>
  </si>
  <si>
    <t>Мильковское районное муниципальное образование</t>
  </si>
  <si>
    <t>Елизовское районное муниципальное образование</t>
  </si>
  <si>
    <t>Уст ь-Большерецкое районное муниципальное образование</t>
  </si>
  <si>
    <t>Лесопромышленная холдинговая компания "Камчатлес"</t>
  </si>
  <si>
    <t>Приложение 9</t>
  </si>
  <si>
    <t xml:space="preserve">в тыс. рублей </t>
  </si>
  <si>
    <t>Получатель гарантии</t>
  </si>
  <si>
    <t>Реализация программы поэтапного перехода на отпуск потребителям коммунальных ресурсов по приборам учета</t>
  </si>
  <si>
    <t>МУП "Управление механизации и автомобильного транспорта"</t>
  </si>
  <si>
    <t>Установка приборов учета тепловой энергии</t>
  </si>
  <si>
    <t>Автоматизация расчетно-сервисного обслуживания граждан</t>
  </si>
  <si>
    <t xml:space="preserve">Муниципальное автономное учреждение "Расчетно-кассовый центр по жилищно-коммунальному хозяйству г. Петропавловска-Камчатского" </t>
  </si>
  <si>
    <t>Разработка перспективной схемы теплоснабжения г. Петропавловска-Камчатского и проекта программы развития коммунальной инфраструктуры</t>
  </si>
  <si>
    <t>Установка терминалов для сбора платежей граждан за коммунальные услуги</t>
  </si>
  <si>
    <t>Кредиты предприятиям муниципальной формы собственности  на выплату заработной платы</t>
  </si>
  <si>
    <t>Предприятия муниципальной формы собственности</t>
  </si>
  <si>
    <t>Реконструкция системы водоснабжения</t>
  </si>
  <si>
    <t>МУП "Петропавловский горводоканал"</t>
  </si>
  <si>
    <t>Приобретение автотранспорта и специализированной техники</t>
  </si>
  <si>
    <t>Муниципальные предприятия</t>
  </si>
  <si>
    <t>Оказание финансовой поддержки субъектам малого и среднего предпринимательства</t>
  </si>
  <si>
    <t>Субъекты малого и среднего предпринимательства</t>
  </si>
  <si>
    <t>по программе муниципальных гарантий Петропавловск-Камчатского городского округа на 2009 год</t>
  </si>
  <si>
    <t>Субвенция на выполнение полномочий по обеспечению полноценным питанием беременных женщин, кормящих матерей, а также детей в возрасте до трех лет, в т.ч. через специальные пункты питания и магазины по заключению врачей (за счет средств краевого бюджета)</t>
  </si>
  <si>
    <t>Субсидия на погашение кредиторской задолженности, сложившейся по состоянию на 01.01.08 г.по оказании помощи в части обеспечения лекарственными средствами и изделиями медицинского назначения. (за счет остатков средств на 01.01.2009 года)</t>
  </si>
  <si>
    <t>Медицинская помощь в дневных стационарах Родильные дома</t>
  </si>
  <si>
    <t>Станции скорой и неотложной помощи</t>
  </si>
  <si>
    <t>Субвенция на выполнение государственных 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федерального бюджета)</t>
  </si>
  <si>
    <t>Субвенция на выполнение государственных 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остатков средств на 01.01.2009)</t>
  </si>
  <si>
    <t>Субвенция на выполнение государственных 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остатков средств на 01.01.2009 на счёте краевого бюджета)</t>
  </si>
  <si>
    <t>Физкультурно-оздоровительная работа и спортивные мероприятия</t>
  </si>
  <si>
    <t>Субсидия муниципальное унитарное предприятие "Спартак"</t>
  </si>
  <si>
    <t>Субсидии некоммерческим организациям</t>
  </si>
  <si>
    <t>Субсидии автономному учреждению физической культуры и спорта "Лыжная база "Лесная" на оказание муниципальных услуг</t>
  </si>
  <si>
    <t>Учреждения, обеспечивающие предоставление услуг в сфере здравоохранения</t>
  </si>
  <si>
    <t xml:space="preserve">Мероприятия в области спорта </t>
  </si>
  <si>
    <t>Мероприятия в области здравоохранения</t>
  </si>
  <si>
    <t>Дома ребенка</t>
  </si>
  <si>
    <t>Субвенция на выполнение государственных полномочий по предоставлению социальной поддержки детей-сирот и детей, оставшихся без попечения родителей, находящихся в муниципальных учреждениях здравоохранения (за счёт средств краевого бюджета)</t>
  </si>
  <si>
    <t>Субвенция на выполнение государственных полномочий по предоставлению социальной  поддержки детей-сирот и детей, оставшихся без попечения родителей, находящихся в муниципальных учреждениях здравоохранения (за счёт остатков средств на 01.01.2009 года)</t>
  </si>
  <si>
    <t>Субвенция на выполнение государственных полномочий по предоставлению социальной  поддержки детей-сирот и детей, оставшихся без попечения родителей, находящихся в муниципальных учреждениях здравоохранения - снегоочистка (за счёт средств краевого бюджета)</t>
  </si>
  <si>
    <t>Долгосрочная программа "Поддержка и развитие служб родовспоможения и детства Петропавловск-Камчатского городского округа на период 2006-2008 годы"</t>
  </si>
  <si>
    <t xml:space="preserve">Долгосрочная муниципальная целевая программа "Спортивный Петропавловск 2008-2010 годы" 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</si>
  <si>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</si>
  <si>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</si>
  <si>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</si>
  <si>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Учреждения социального обслуживания населения</t>
  </si>
  <si>
    <t>Субвенция для осуществления государственных полномочий по социальному обслуживанию граждан (средства краевого бюджета-содержание Центра)</t>
  </si>
  <si>
    <t>Центр социального обслуживания населения (краевые средства)</t>
  </si>
  <si>
    <t>Центр социального обслуживания населения (администрирование государственных полномочий по отделу выплат субсидий, средства краевого бюджета)</t>
  </si>
  <si>
    <t>Муниципальное учреждение "Комплексный центр социального обслуживания населения Петропавловск-Камчатского городского округа"</t>
  </si>
  <si>
    <t>Социальная помощь</t>
  </si>
  <si>
    <t>Федеральный закон от 12 января 1996 года № 8-ФЗ "О погребении и похоронном деле"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</si>
  <si>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</si>
  <si>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Предоставление гражданам субсидий на оплату жилого помещения и коммунальных услуг</t>
  </si>
  <si>
    <t>Муниципальная социальная поддержка отдельных категорий граждан при оплате жилого помещения и коммунальных услуг</t>
  </si>
  <si>
    <t>Субвенция для выплаты гражданам адресных субсидий на оплату жилья и коммунальных услуг (средства краевого бюджета)</t>
  </si>
  <si>
    <t>Субвенция для выплаты гражданам адресных субсидий на оплату жилого помещения  и коммунальных услуг(средства федерального бюджета)</t>
  </si>
  <si>
    <t>Услуги Управления социальной поддержки населения Петропавловска-Камчатского городского округа по доставке и перечислению адресных субсидий (средства федерального бюджета)</t>
  </si>
  <si>
    <t>Услуги Управления социальной поддержки населения Петропавловска-Камчатского Городского Округа по доставке и перечислению адресных субсидий (средства краевого бюджета)</t>
  </si>
  <si>
    <t>Муниципальная социальная поддержка ветеранов Великой Отечественной Войны на ремонт жилых помещений</t>
  </si>
  <si>
    <t>Реализация государственной политики занятости населения</t>
  </si>
  <si>
    <t>Реализация дополнительный мероприятий, направленных на снижение напряженности на рынке труда субъектов Российской Федерации</t>
  </si>
  <si>
    <t>Краткосрочная муниципальная целевая программа "Дополнительные мероприятия, направленные на снижение напряженности на рынке труда Петропавловск-Камчатского городского округа в 2009 году"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</si>
  <si>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</si>
  <si>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Субвенция на выплату компенсации части родительской платы за содержание ребенка в муниципальных образовательных учреждениях (средства краевого бюджета) </t>
  </si>
  <si>
    <t>Услуги Управления социальной поддержки населения Петропавловска-Камчатского Городского Округа по доставке и перечислению компенсации части родительской платы за содержание ребенка в муниципальных образовательных учреждениях (за счет средств краевого бюджета)</t>
  </si>
  <si>
    <t>Субвенция на выплату компенсации части родительской платы за содержание ребенка в муниципальных образовательных учреждениях(средства федерального бюджета)</t>
  </si>
  <si>
    <t>Содержание ребенка в семье опекуна и приемной семье, а также оплата труда приемного родителя</t>
  </si>
  <si>
    <t>Оплата труда приемного родителя (средства краевого бюджета)</t>
  </si>
  <si>
    <t>Выплаты семьям опекунов на содержание подопечных детей (средства краевого бюджета)</t>
  </si>
  <si>
    <t>Выплаты семьям опекунов на содержание подопечных детей (средства федерального бюджета)</t>
  </si>
  <si>
    <t xml:space="preserve">Мероприятия в области социальной политики 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</si>
  <si>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30.08.2007 №2025 (компенсация части родительской платы малообеспеченным семьям за содержание детей в муниципальных образовательных учреждениях Петропавловск-Камчатского городского округа)</t>
  </si>
  <si>
    <t>Мероприятия в области социальной политики - социальная поддержка малообеспеченных категорий граждан</t>
  </si>
  <si>
    <t xml:space="preserve">Целевая социальная программа Петропавловск-Камчатского городского округа на 2006-2008 годы (Оказание зубопротезной помощи)  </t>
  </si>
  <si>
    <t>Городская Дума Петропавловск-Камчатского городского округа</t>
  </si>
  <si>
    <t xml:space="preserve">Городская Дума Петропавловск-Камчатского городского округа 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</si>
  <si>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</si>
  <si>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</si>
  <si>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Выплата денежного вознаграждения лицам ,замещающим муниципальной должности при освобождении их от должности</t>
  </si>
  <si>
    <t>Контрольно счетная палата Петропавловск-Камчатского городского округа</t>
  </si>
  <si>
    <t>Контрольно-счетная палата Петропавловск-Камчатского городского округа</t>
  </si>
  <si>
    <t>Руководитель контрольно-счетной палаты муниципального образования и его заместители</t>
  </si>
  <si>
    <t>Руководитель Контрольно-счетной палаты</t>
  </si>
  <si>
    <t>Приложение  1</t>
  </si>
  <si>
    <t>к Решению Городской Думы</t>
  </si>
  <si>
    <t>"Об утверждении  отчета об исполнении бюджета</t>
  </si>
  <si>
    <t>Петропавловск-Камчатского городского округа за 2009 год"</t>
  </si>
  <si>
    <t xml:space="preserve">Петропавловск-Камчатского городского округа </t>
  </si>
  <si>
    <t>Приложение  2</t>
  </si>
  <si>
    <t>Приложение  3</t>
  </si>
  <si>
    <t>Приложение  4</t>
  </si>
  <si>
    <t>Приложение  5</t>
  </si>
  <si>
    <t>Приложение  6</t>
  </si>
  <si>
    <t>Приложение  7</t>
  </si>
  <si>
    <t>Приложение  8</t>
  </si>
  <si>
    <t xml:space="preserve"> тыс. рублей</t>
  </si>
  <si>
    <t>№</t>
  </si>
  <si>
    <t>Исполнено %</t>
  </si>
  <si>
    <t>Код    мин-ва, ведом-ва</t>
  </si>
  <si>
    <t>Субсидия на погашение кредиторской задолженности, сложившаяся по состоянию на 01.01.08 по оказании помощи в части обеспечения лекарственными средствами и изделиями медицинского назначения (за счет остатков средств на 01.01.2009)</t>
  </si>
  <si>
    <t>Субсидия в целях софинансирования на оказание первичной медицинской помощи в учреждениях здравоохранения в части обеспечения отдельных категорий граждан лекарственными средствами и изделиями медицинского назначения (за счет остатков средств на 01.01.2009)</t>
  </si>
  <si>
    <t>Субвенция на выполнение полномочий по обеспечению полноценным питанием беременных женщин, кормящих матерей, а также детей в возрасте до трех лет, в т.ч. через специальные пункты питания и магазины по заключению врачей (за счет остатков средств на 01.01.2009)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</si>
  <si>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30.08.2007 № 2025 (компенсация части родительской платы малообеспеченным семьям за содержание детей в муниципальных образовательных учреждениях Петропавловск-Камчатского городского округа)</t>
  </si>
  <si>
    <t>Услуги Управления Социальной Поддержки Населения Петропавловска-Камчатского Городского округа  по доставке и перечислению компенсации части родительской платы за содержание ребенка в муниципальных образовательных учреждениях (за счет средств краевого бюджета)</t>
  </si>
  <si>
    <t>Сейсмоусиление здания жилого дома № 7 по ул.Давыдова в г.Петропавловске-Камчатском (расчеты за счет средств федерального бюджета)</t>
  </si>
  <si>
    <t>Раздел, подраз-дел</t>
  </si>
  <si>
    <t xml:space="preserve">% исполнения  </t>
  </si>
  <si>
    <t>Код минис-терства, ведомства</t>
  </si>
  <si>
    <t>Испол-нено      %</t>
  </si>
  <si>
    <t xml:space="preserve">№ </t>
  </si>
  <si>
    <t xml:space="preserve">Плановый предельный размер муниципальных гарантий по состоянию на 01.01.2010 </t>
  </si>
  <si>
    <t xml:space="preserve"> от 06.07.2010 № 254-нд</t>
  </si>
  <si>
    <t>от 06.07.2010 № 254-нд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</si>
</sst>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;[Red]\-#,##0.0;0.0"/>
    <numFmt numFmtId="174" formatCode="#,##0.00;[Red]\-#,##0.00;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000"/>
    <numFmt numFmtId="182" formatCode="#,##0.0_р_.;[Red]\-#,##0.0_р_."/>
    <numFmt numFmtId="183" formatCode="000"/>
    <numFmt numFmtId="184" formatCode="0000"/>
    <numFmt numFmtId="185" formatCode="0000000"/>
    <numFmt numFmtId="186" formatCode="#,##0.00000;[Red]\-#,##0.00000;0.00000"/>
    <numFmt numFmtId="187" formatCode="0.0%"/>
    <numFmt numFmtId="188" formatCode="000\.00\.00"/>
    <numFmt numFmtId="189" formatCode="#,##0.00000_ ;[Red]\-#,##0.00000\ "/>
    <numFmt numFmtId="190" formatCode="#,##0.00000_р_."/>
    <numFmt numFmtId="191" formatCode="0.00000"/>
    <numFmt numFmtId="192" formatCode="0.00000_ ;\-0.00000\ "/>
    <numFmt numFmtId="193" formatCode="_-* #,##0.00000_р_._-;\-* #,##0.00000_р_._-;_-* &quot;-&quot;?????_р_._-;_-@_-"/>
  </numFmts>
  <fonts count="79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Times New Roman CE"/>
      <family val="1"/>
    </font>
    <font>
      <b/>
      <sz val="14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i/>
      <sz val="9"/>
      <name val="Arial Cyr"/>
      <family val="2"/>
    </font>
    <font>
      <b/>
      <sz val="12"/>
      <name val="Times New Roman Cyr"/>
      <family val="1"/>
    </font>
    <font>
      <b/>
      <i/>
      <sz val="12"/>
      <name val="Arial Cyr"/>
      <family val="2"/>
    </font>
    <font>
      <b/>
      <sz val="11"/>
      <name val="Arial Cyr"/>
      <family val="2"/>
    </font>
    <font>
      <sz val="12"/>
      <name val="Arial Cyr"/>
      <family val="0"/>
    </font>
    <font>
      <sz val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sz val="12"/>
      <color indexed="9"/>
      <name val="Times New Roman"/>
      <family val="1"/>
    </font>
    <font>
      <sz val="10"/>
      <name val="Times New Roman Cyr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1" fillId="0" borderId="0" xfId="55">
      <alignment/>
      <protection/>
    </xf>
    <xf numFmtId="49" fontId="1" fillId="0" borderId="0" xfId="55" applyNumberFormat="1">
      <alignment/>
      <protection/>
    </xf>
    <xf numFmtId="49" fontId="3" fillId="0" borderId="0" xfId="55" applyNumberFormat="1" applyFont="1" applyFill="1" applyAlignment="1" applyProtection="1">
      <alignment horizontal="centerContinuous"/>
      <protection hidden="1"/>
    </xf>
    <xf numFmtId="0" fontId="3" fillId="0" borderId="0" xfId="55" applyNumberFormat="1" applyFont="1" applyFill="1" applyAlignment="1" applyProtection="1">
      <alignment horizontal="centerContinuous"/>
      <protection hidden="1"/>
    </xf>
    <xf numFmtId="0" fontId="1" fillId="0" borderId="0" xfId="55" applyFont="1">
      <alignment/>
      <protection/>
    </xf>
    <xf numFmtId="0" fontId="3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0" fontId="4" fillId="0" borderId="0" xfId="55" applyFont="1" applyAlignment="1">
      <alignment/>
      <protection/>
    </xf>
    <xf numFmtId="0" fontId="4" fillId="0" borderId="0" xfId="55" applyFont="1">
      <alignment/>
      <protection/>
    </xf>
    <xf numFmtId="4" fontId="3" fillId="0" borderId="0" xfId="55" applyNumberFormat="1" applyFont="1">
      <alignment/>
      <protection/>
    </xf>
    <xf numFmtId="49" fontId="5" fillId="0" borderId="0" xfId="55" applyNumberFormat="1" applyFont="1" applyFill="1" applyAlignment="1" applyProtection="1">
      <alignment horizontal="centerContinuous"/>
      <protection hidden="1"/>
    </xf>
    <xf numFmtId="0" fontId="5" fillId="0" borderId="0" xfId="55" applyNumberFormat="1" applyFont="1" applyFill="1" applyAlignment="1" applyProtection="1">
      <alignment horizontal="centerContinuous"/>
      <protection hidden="1"/>
    </xf>
    <xf numFmtId="0" fontId="6" fillId="0" borderId="0" xfId="55" applyFont="1">
      <alignment/>
      <protection/>
    </xf>
    <xf numFmtId="0" fontId="8" fillId="0" borderId="10" xfId="55" applyNumberFormat="1" applyFont="1" applyFill="1" applyBorder="1" applyAlignment="1" applyProtection="1">
      <alignment horizontal="left" wrapText="1"/>
      <protection hidden="1"/>
    </xf>
    <xf numFmtId="49" fontId="7" fillId="0" borderId="10" xfId="55" applyNumberFormat="1" applyFont="1" applyFill="1" applyBorder="1" applyAlignment="1" applyProtection="1">
      <alignment/>
      <protection hidden="1"/>
    </xf>
    <xf numFmtId="49" fontId="8" fillId="0" borderId="10" xfId="55" applyNumberFormat="1" applyFont="1" applyFill="1" applyBorder="1" applyAlignment="1" applyProtection="1">
      <alignment/>
      <protection hidden="1"/>
    </xf>
    <xf numFmtId="0" fontId="7" fillId="0" borderId="10" xfId="55" applyNumberFormat="1" applyFont="1" applyFill="1" applyBorder="1" applyAlignment="1" applyProtection="1">
      <alignment horizontal="left" vertical="center" wrapText="1"/>
      <protection hidden="1"/>
    </xf>
    <xf numFmtId="49" fontId="8" fillId="0" borderId="10" xfId="5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right" wrapText="1"/>
    </xf>
    <xf numFmtId="4" fontId="11" fillId="0" borderId="0" xfId="0" applyNumberFormat="1" applyFont="1" applyAlignment="1">
      <alignment/>
    </xf>
    <xf numFmtId="0" fontId="12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33" borderId="10" xfId="57" applyFont="1" applyFill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181" fontId="19" fillId="33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181" fontId="17" fillId="33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181" fontId="16" fillId="33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6" fillId="0" borderId="0" xfId="56" applyFont="1">
      <alignment/>
      <protection/>
    </xf>
    <xf numFmtId="0" fontId="7" fillId="0" borderId="10" xfId="56" applyFont="1" applyBorder="1" applyAlignment="1">
      <alignment horizontal="center"/>
      <protection/>
    </xf>
    <xf numFmtId="181" fontId="7" fillId="0" borderId="10" xfId="56" applyNumberFormat="1" applyFont="1" applyBorder="1" applyAlignment="1">
      <alignment horizontal="center"/>
      <protection/>
    </xf>
    <xf numFmtId="0" fontId="7" fillId="0" borderId="0" xfId="56" applyFont="1">
      <alignment/>
      <protection/>
    </xf>
    <xf numFmtId="0" fontId="8" fillId="0" borderId="10" xfId="0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179" fontId="8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179" fontId="11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181" fontId="6" fillId="0" borderId="0" xfId="55" applyNumberFormat="1" applyFont="1">
      <alignment/>
      <protection/>
    </xf>
    <xf numFmtId="0" fontId="7" fillId="33" borderId="0" xfId="53" applyNumberFormat="1" applyFont="1" applyFill="1" applyAlignment="1" applyProtection="1">
      <alignment horizontal="left"/>
      <protection hidden="1"/>
    </xf>
    <xf numFmtId="0" fontId="7" fillId="33" borderId="0" xfId="53" applyNumberFormat="1" applyFont="1" applyFill="1" applyAlignment="1" applyProtection="1">
      <alignment/>
      <protection hidden="1"/>
    </xf>
    <xf numFmtId="0" fontId="8" fillId="33" borderId="0" xfId="53" applyFont="1" applyFill="1" applyProtection="1">
      <alignment/>
      <protection hidden="1"/>
    </xf>
    <xf numFmtId="0" fontId="8" fillId="33" borderId="0" xfId="53" applyFont="1" applyFill="1">
      <alignment/>
      <protection/>
    </xf>
    <xf numFmtId="0" fontId="7" fillId="33" borderId="0" xfId="53" applyNumberFormat="1" applyFont="1" applyFill="1" applyAlignment="1" applyProtection="1">
      <alignment horizontal="left" vertical="center"/>
      <protection hidden="1"/>
    </xf>
    <xf numFmtId="0" fontId="8" fillId="33" borderId="0" xfId="53" applyNumberFormat="1" applyFont="1" applyFill="1" applyAlignment="1" applyProtection="1">
      <alignment horizontal="left"/>
      <protection hidden="1"/>
    </xf>
    <xf numFmtId="0" fontId="8" fillId="33" borderId="0" xfId="53" applyNumberFormat="1" applyFont="1" applyFill="1" applyAlignment="1" applyProtection="1">
      <alignment horizontal="centerContinuous"/>
      <protection hidden="1"/>
    </xf>
    <xf numFmtId="0" fontId="8" fillId="33" borderId="0" xfId="53" applyNumberFormat="1" applyFont="1" applyFill="1" applyAlignment="1" applyProtection="1">
      <alignment horizontal="left" wrapText="1"/>
      <protection hidden="1"/>
    </xf>
    <xf numFmtId="0" fontId="8" fillId="33" borderId="0" xfId="53" applyNumberFormat="1" applyFont="1" applyFill="1" applyBorder="1" applyAlignment="1" applyProtection="1">
      <alignment horizontal="left" wrapText="1"/>
      <protection hidden="1"/>
    </xf>
    <xf numFmtId="0" fontId="7" fillId="33" borderId="0" xfId="53" applyNumberFormat="1" applyFont="1" applyFill="1" applyBorder="1" applyAlignment="1" applyProtection="1">
      <alignment horizontal="left"/>
      <protection hidden="1"/>
    </xf>
    <xf numFmtId="0" fontId="8" fillId="33" borderId="0" xfId="53" applyNumberFormat="1" applyFont="1" applyFill="1" applyBorder="1" applyAlignment="1" applyProtection="1">
      <alignment wrapText="1"/>
      <protection hidden="1"/>
    </xf>
    <xf numFmtId="0" fontId="8" fillId="33" borderId="0" xfId="53" applyFont="1" applyFill="1" applyBorder="1" applyProtection="1">
      <alignment/>
      <protection hidden="1"/>
    </xf>
    <xf numFmtId="0" fontId="23" fillId="33" borderId="11" xfId="53" applyNumberFormat="1" applyFont="1" applyFill="1" applyBorder="1" applyAlignment="1" applyProtection="1">
      <alignment horizontal="center" vertical="center"/>
      <protection hidden="1"/>
    </xf>
    <xf numFmtId="0" fontId="23" fillId="33" borderId="12" xfId="53" applyNumberFormat="1" applyFont="1" applyFill="1" applyBorder="1" applyAlignment="1" applyProtection="1">
      <alignment horizontal="center" vertical="center"/>
      <protection hidden="1"/>
    </xf>
    <xf numFmtId="0" fontId="23" fillId="33" borderId="13" xfId="53" applyNumberFormat="1" applyFont="1" applyFill="1" applyBorder="1" applyAlignment="1" applyProtection="1">
      <alignment horizontal="center" vertical="center"/>
      <protection hidden="1"/>
    </xf>
    <xf numFmtId="0" fontId="7" fillId="33" borderId="14" xfId="53" applyNumberFormat="1" applyFont="1" applyFill="1" applyBorder="1" applyAlignment="1" applyProtection="1">
      <alignment horizontal="center"/>
      <protection hidden="1"/>
    </xf>
    <xf numFmtId="184" fontId="7" fillId="33" borderId="15" xfId="53" applyNumberFormat="1" applyFont="1" applyFill="1" applyBorder="1" applyAlignment="1" applyProtection="1">
      <alignment/>
      <protection hidden="1"/>
    </xf>
    <xf numFmtId="185" fontId="7" fillId="33" borderId="15" xfId="53" applyNumberFormat="1" applyFont="1" applyFill="1" applyBorder="1" applyAlignment="1" applyProtection="1">
      <alignment/>
      <protection hidden="1"/>
    </xf>
    <xf numFmtId="183" fontId="7" fillId="33" borderId="15" xfId="53" applyNumberFormat="1" applyFont="1" applyFill="1" applyBorder="1" applyAlignment="1" applyProtection="1">
      <alignment/>
      <protection hidden="1"/>
    </xf>
    <xf numFmtId="186" fontId="7" fillId="33" borderId="16" xfId="53" applyNumberFormat="1" applyFont="1" applyFill="1" applyBorder="1" applyAlignment="1" applyProtection="1">
      <alignment horizontal="right"/>
      <protection hidden="1"/>
    </xf>
    <xf numFmtId="187" fontId="7" fillId="33" borderId="17" xfId="53" applyNumberFormat="1" applyFont="1" applyFill="1" applyBorder="1" applyAlignment="1" applyProtection="1">
      <alignment horizontal="right"/>
      <protection hidden="1"/>
    </xf>
    <xf numFmtId="0" fontId="8" fillId="33" borderId="18" xfId="53" applyNumberFormat="1" applyFont="1" applyFill="1" applyBorder="1" applyAlignment="1" applyProtection="1">
      <alignment horizontal="left"/>
      <protection hidden="1"/>
    </xf>
    <xf numFmtId="184" fontId="8" fillId="33" borderId="19" xfId="53" applyNumberFormat="1" applyFont="1" applyFill="1" applyBorder="1" applyAlignment="1" applyProtection="1">
      <alignment/>
      <protection hidden="1"/>
    </xf>
    <xf numFmtId="185" fontId="8" fillId="33" borderId="19" xfId="53" applyNumberFormat="1" applyFont="1" applyFill="1" applyBorder="1" applyAlignment="1" applyProtection="1">
      <alignment/>
      <protection hidden="1"/>
    </xf>
    <xf numFmtId="183" fontId="8" fillId="33" borderId="19" xfId="53" applyNumberFormat="1" applyFont="1" applyFill="1" applyBorder="1" applyAlignment="1" applyProtection="1">
      <alignment/>
      <protection hidden="1"/>
    </xf>
    <xf numFmtId="181" fontId="8" fillId="33" borderId="19" xfId="0" applyNumberFormat="1" applyFont="1" applyFill="1" applyBorder="1" applyAlignment="1">
      <alignment/>
    </xf>
    <xf numFmtId="187" fontId="8" fillId="33" borderId="20" xfId="53" applyNumberFormat="1" applyFont="1" applyFill="1" applyBorder="1" applyAlignment="1" applyProtection="1">
      <alignment horizontal="right"/>
      <protection hidden="1"/>
    </xf>
    <xf numFmtId="0" fontId="8" fillId="33" borderId="19" xfId="0" applyFont="1" applyFill="1" applyBorder="1" applyAlignment="1">
      <alignment/>
    </xf>
    <xf numFmtId="0" fontId="7" fillId="33" borderId="18" xfId="53" applyNumberFormat="1" applyFont="1" applyFill="1" applyBorder="1" applyAlignment="1" applyProtection="1">
      <alignment horizontal="center" vertical="center"/>
      <protection hidden="1"/>
    </xf>
    <xf numFmtId="184" fontId="7" fillId="33" borderId="19" xfId="53" applyNumberFormat="1" applyFont="1" applyFill="1" applyBorder="1" applyAlignment="1" applyProtection="1">
      <alignment/>
      <protection hidden="1"/>
    </xf>
    <xf numFmtId="185" fontId="7" fillId="33" borderId="19" xfId="53" applyNumberFormat="1" applyFont="1" applyFill="1" applyBorder="1" applyAlignment="1" applyProtection="1">
      <alignment/>
      <protection hidden="1"/>
    </xf>
    <xf numFmtId="183" fontId="7" fillId="33" borderId="19" xfId="53" applyNumberFormat="1" applyFont="1" applyFill="1" applyBorder="1" applyAlignment="1" applyProtection="1">
      <alignment/>
      <protection hidden="1"/>
    </xf>
    <xf numFmtId="186" fontId="7" fillId="33" borderId="19" xfId="53" applyNumberFormat="1" applyFont="1" applyFill="1" applyBorder="1" applyAlignment="1" applyProtection="1">
      <alignment horizontal="right"/>
      <protection hidden="1"/>
    </xf>
    <xf numFmtId="187" fontId="7" fillId="33" borderId="20" xfId="53" applyNumberFormat="1" applyFont="1" applyFill="1" applyBorder="1" applyAlignment="1" applyProtection="1">
      <alignment horizontal="right"/>
      <protection hidden="1"/>
    </xf>
    <xf numFmtId="0" fontId="8" fillId="33" borderId="11" xfId="53" applyFont="1" applyFill="1" applyBorder="1" applyAlignment="1" applyProtection="1">
      <alignment horizontal="left"/>
      <protection hidden="1"/>
    </xf>
    <xf numFmtId="49" fontId="7" fillId="33" borderId="12" xfId="53" applyNumberFormat="1" applyFont="1" applyFill="1" applyBorder="1" applyAlignment="1" applyProtection="1">
      <alignment horizontal="right"/>
      <protection hidden="1"/>
    </xf>
    <xf numFmtId="186" fontId="7" fillId="33" borderId="12" xfId="53" applyNumberFormat="1" applyFont="1" applyFill="1" applyBorder="1" applyAlignment="1" applyProtection="1">
      <alignment horizontal="right"/>
      <protection hidden="1"/>
    </xf>
    <xf numFmtId="0" fontId="7" fillId="33" borderId="13" xfId="53" applyNumberFormat="1" applyFont="1" applyFill="1" applyBorder="1" applyAlignment="1" applyProtection="1">
      <alignment horizontal="right"/>
      <protection hidden="1"/>
    </xf>
    <xf numFmtId="0" fontId="8" fillId="33" borderId="0" xfId="53" applyFont="1" applyFill="1" applyAlignment="1">
      <alignment horizontal="left"/>
      <protection/>
    </xf>
    <xf numFmtId="0" fontId="24" fillId="33" borderId="0" xfId="0" applyFont="1" applyFill="1" applyAlignment="1">
      <alignment horizontal="justify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 horizontal="left"/>
    </xf>
    <xf numFmtId="0" fontId="27" fillId="33" borderId="0" xfId="53" applyFont="1" applyFill="1" applyAlignment="1">
      <alignment horizontal="left"/>
      <protection/>
    </xf>
    <xf numFmtId="0" fontId="27" fillId="33" borderId="0" xfId="53" applyFont="1" applyFill="1">
      <alignment/>
      <protection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7" fillId="0" borderId="0" xfId="53" applyNumberFormat="1" applyFont="1" applyFill="1" applyAlignment="1" applyProtection="1">
      <alignment/>
      <protection hidden="1"/>
    </xf>
    <xf numFmtId="0" fontId="8" fillId="0" borderId="0" xfId="53" applyFont="1">
      <alignment/>
      <protection/>
    </xf>
    <xf numFmtId="0" fontId="8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3" applyNumberFormat="1" applyFont="1" applyFill="1" applyBorder="1" applyAlignment="1" applyProtection="1">
      <alignment vertical="center"/>
      <protection hidden="1"/>
    </xf>
    <xf numFmtId="183" fontId="7" fillId="0" borderId="19" xfId="53" applyNumberFormat="1" applyFont="1" applyFill="1" applyBorder="1" applyAlignment="1" applyProtection="1">
      <alignment/>
      <protection hidden="1"/>
    </xf>
    <xf numFmtId="184" fontId="7" fillId="0" borderId="19" xfId="53" applyNumberFormat="1" applyFont="1" applyFill="1" applyBorder="1" applyAlignment="1" applyProtection="1">
      <alignment/>
      <protection hidden="1"/>
    </xf>
    <xf numFmtId="185" fontId="7" fillId="0" borderId="19" xfId="53" applyNumberFormat="1" applyFont="1" applyFill="1" applyBorder="1" applyAlignment="1" applyProtection="1">
      <alignment/>
      <protection hidden="1"/>
    </xf>
    <xf numFmtId="181" fontId="7" fillId="0" borderId="19" xfId="53" applyNumberFormat="1" applyFont="1" applyFill="1" applyBorder="1" applyAlignment="1" applyProtection="1">
      <alignment wrapText="1"/>
      <protection hidden="1"/>
    </xf>
    <xf numFmtId="187" fontId="7" fillId="0" borderId="20" xfId="53" applyNumberFormat="1" applyFont="1" applyFill="1" applyBorder="1" applyAlignment="1" applyProtection="1">
      <alignment/>
      <protection hidden="1"/>
    </xf>
    <xf numFmtId="0" fontId="8" fillId="0" borderId="18" xfId="53" applyNumberFormat="1" applyFont="1" applyFill="1" applyBorder="1" applyAlignment="1" applyProtection="1">
      <alignment/>
      <protection hidden="1"/>
    </xf>
    <xf numFmtId="183" fontId="8" fillId="0" borderId="19" xfId="53" applyNumberFormat="1" applyFont="1" applyFill="1" applyBorder="1" applyAlignment="1" applyProtection="1">
      <alignment/>
      <protection hidden="1"/>
    </xf>
    <xf numFmtId="184" fontId="8" fillId="0" borderId="19" xfId="53" applyNumberFormat="1" applyFont="1" applyFill="1" applyBorder="1" applyAlignment="1" applyProtection="1">
      <alignment/>
      <protection hidden="1"/>
    </xf>
    <xf numFmtId="185" fontId="8" fillId="0" borderId="19" xfId="53" applyNumberFormat="1" applyFont="1" applyFill="1" applyBorder="1" applyAlignment="1" applyProtection="1">
      <alignment/>
      <protection hidden="1"/>
    </xf>
    <xf numFmtId="181" fontId="8" fillId="0" borderId="19" xfId="53" applyNumberFormat="1" applyFont="1" applyFill="1" applyBorder="1" applyAlignment="1" applyProtection="1">
      <alignment wrapText="1"/>
      <protection hidden="1"/>
    </xf>
    <xf numFmtId="187" fontId="8" fillId="0" borderId="20" xfId="53" applyNumberFormat="1" applyFont="1" applyFill="1" applyBorder="1" applyAlignment="1" applyProtection="1">
      <alignment/>
      <protection hidden="1"/>
    </xf>
    <xf numFmtId="183" fontId="8" fillId="33" borderId="19" xfId="53" applyNumberFormat="1" applyFont="1" applyFill="1" applyBorder="1" applyAlignment="1" applyProtection="1">
      <alignment/>
      <protection hidden="1"/>
    </xf>
    <xf numFmtId="184" fontId="8" fillId="33" borderId="19" xfId="53" applyNumberFormat="1" applyFont="1" applyFill="1" applyBorder="1" applyAlignment="1" applyProtection="1">
      <alignment/>
      <protection hidden="1"/>
    </xf>
    <xf numFmtId="185" fontId="8" fillId="33" borderId="19" xfId="53" applyNumberFormat="1" applyFont="1" applyFill="1" applyBorder="1" applyAlignment="1" applyProtection="1">
      <alignment/>
      <protection hidden="1"/>
    </xf>
    <xf numFmtId="181" fontId="8" fillId="33" borderId="19" xfId="53" applyNumberFormat="1" applyFont="1" applyFill="1" applyBorder="1" applyAlignment="1" applyProtection="1">
      <alignment wrapText="1"/>
      <protection hidden="1"/>
    </xf>
    <xf numFmtId="187" fontId="8" fillId="33" borderId="20" xfId="53" applyNumberFormat="1" applyFont="1" applyFill="1" applyBorder="1" applyAlignment="1" applyProtection="1">
      <alignment/>
      <protection hidden="1"/>
    </xf>
    <xf numFmtId="0" fontId="8" fillId="0" borderId="18" xfId="53" applyFont="1" applyBorder="1" applyAlignment="1">
      <alignment/>
      <protection/>
    </xf>
    <xf numFmtId="0" fontId="7" fillId="0" borderId="18" xfId="53" applyNumberFormat="1" applyFont="1" applyFill="1" applyBorder="1" applyAlignment="1" applyProtection="1">
      <alignment horizontal="center"/>
      <protection hidden="1"/>
    </xf>
    <xf numFmtId="187" fontId="8" fillId="0" borderId="20" xfId="53" applyNumberFormat="1" applyFont="1" applyBorder="1">
      <alignment/>
      <protection/>
    </xf>
    <xf numFmtId="0" fontId="7" fillId="0" borderId="18" xfId="53" applyFont="1" applyBorder="1" applyAlignment="1">
      <alignment horizontal="center"/>
      <protection/>
    </xf>
    <xf numFmtId="0" fontId="8" fillId="0" borderId="21" xfId="53" applyFont="1" applyBorder="1" applyAlignment="1">
      <alignment/>
      <protection/>
    </xf>
    <xf numFmtId="49" fontId="7" fillId="0" borderId="22" xfId="53" applyNumberFormat="1" applyFont="1" applyFill="1" applyBorder="1" applyAlignment="1" applyProtection="1">
      <alignment horizontal="right"/>
      <protection hidden="1"/>
    </xf>
    <xf numFmtId="181" fontId="7" fillId="0" borderId="22" xfId="53" applyNumberFormat="1" applyFont="1" applyFill="1" applyBorder="1" applyAlignment="1" applyProtection="1">
      <alignment/>
      <protection hidden="1"/>
    </xf>
    <xf numFmtId="181" fontId="7" fillId="0" borderId="22" xfId="53" applyNumberFormat="1" applyFont="1" applyBorder="1" applyProtection="1">
      <alignment/>
      <protection hidden="1"/>
    </xf>
    <xf numFmtId="187" fontId="8" fillId="0" borderId="23" xfId="53" applyNumberFormat="1" applyFont="1" applyBorder="1">
      <alignment/>
      <protection/>
    </xf>
    <xf numFmtId="0" fontId="7" fillId="0" borderId="14" xfId="53" applyNumberFormat="1" applyFont="1" applyFill="1" applyBorder="1" applyAlignment="1" applyProtection="1">
      <alignment horizontal="center" vertical="center"/>
      <protection hidden="1"/>
    </xf>
    <xf numFmtId="181" fontId="8" fillId="0" borderId="0" xfId="53" applyNumberFormat="1" applyFont="1">
      <alignment/>
      <protection/>
    </xf>
    <xf numFmtId="0" fontId="28" fillId="0" borderId="0" xfId="53" applyFont="1">
      <alignment/>
      <protection/>
    </xf>
    <xf numFmtId="181" fontId="28" fillId="0" borderId="0" xfId="53" applyNumberFormat="1" applyFont="1">
      <alignment/>
      <protection/>
    </xf>
    <xf numFmtId="0" fontId="8" fillId="0" borderId="0" xfId="53" applyFont="1" applyAlignment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5" fillId="0" borderId="0" xfId="53" applyNumberFormat="1" applyFont="1" applyFill="1" applyAlignment="1" applyProtection="1">
      <alignment horizontal="left" wrapText="1"/>
      <protection hidden="1"/>
    </xf>
    <xf numFmtId="0" fontId="6" fillId="0" borderId="0" xfId="0" applyFont="1" applyFill="1" applyAlignment="1">
      <alignment horizontal="right"/>
    </xf>
    <xf numFmtId="0" fontId="5" fillId="0" borderId="0" xfId="53" applyNumberFormat="1" applyFont="1" applyFill="1" applyAlignment="1" applyProtection="1">
      <alignment horizontal="left" vertical="center" wrapText="1"/>
      <protection hidden="1"/>
    </xf>
    <xf numFmtId="0" fontId="6" fillId="0" borderId="0" xfId="53" applyNumberFormat="1" applyFont="1" applyFill="1" applyAlignment="1" applyProtection="1">
      <alignment horizontal="left" wrapText="1"/>
      <protection hidden="1"/>
    </xf>
    <xf numFmtId="0" fontId="6" fillId="0" borderId="0" xfId="53" applyNumberFormat="1" applyFont="1" applyFill="1" applyAlignment="1" applyProtection="1">
      <alignment wrapText="1"/>
      <protection hidden="1"/>
    </xf>
    <xf numFmtId="0" fontId="23" fillId="0" borderId="11" xfId="53" applyNumberFormat="1" applyFont="1" applyFill="1" applyBorder="1" applyAlignment="1" applyProtection="1">
      <alignment horizontal="center" vertical="center"/>
      <protection hidden="1"/>
    </xf>
    <xf numFmtId="0" fontId="2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183" fontId="5" fillId="0" borderId="15" xfId="53" applyNumberFormat="1" applyFont="1" applyFill="1" applyBorder="1" applyAlignment="1" applyProtection="1">
      <alignment/>
      <protection hidden="1"/>
    </xf>
    <xf numFmtId="184" fontId="5" fillId="0" borderId="15" xfId="53" applyNumberFormat="1" applyFont="1" applyFill="1" applyBorder="1" applyAlignment="1" applyProtection="1">
      <alignment/>
      <protection hidden="1"/>
    </xf>
    <xf numFmtId="185" fontId="5" fillId="0" borderId="15" xfId="53" applyNumberFormat="1" applyFont="1" applyFill="1" applyBorder="1" applyAlignment="1" applyProtection="1">
      <alignment/>
      <protection hidden="1"/>
    </xf>
    <xf numFmtId="181" fontId="5" fillId="0" borderId="15" xfId="53" applyNumberFormat="1" applyFont="1" applyFill="1" applyBorder="1" applyAlignment="1" applyProtection="1">
      <alignment wrapText="1"/>
      <protection hidden="1"/>
    </xf>
    <xf numFmtId="187" fontId="5" fillId="0" borderId="17" xfId="53" applyNumberFormat="1" applyFont="1" applyFill="1" applyBorder="1" applyAlignment="1" applyProtection="1">
      <alignment wrapText="1"/>
      <protection hidden="1"/>
    </xf>
    <xf numFmtId="0" fontId="6" fillId="0" borderId="18" xfId="53" applyNumberFormat="1" applyFont="1" applyFill="1" applyBorder="1" applyAlignment="1" applyProtection="1">
      <alignment horizontal="left"/>
      <protection hidden="1"/>
    </xf>
    <xf numFmtId="183" fontId="6" fillId="0" borderId="19" xfId="53" applyNumberFormat="1" applyFont="1" applyFill="1" applyBorder="1" applyAlignment="1" applyProtection="1">
      <alignment/>
      <protection hidden="1"/>
    </xf>
    <xf numFmtId="184" fontId="6" fillId="0" borderId="19" xfId="53" applyNumberFormat="1" applyFont="1" applyFill="1" applyBorder="1" applyAlignment="1" applyProtection="1">
      <alignment/>
      <protection hidden="1"/>
    </xf>
    <xf numFmtId="185" fontId="6" fillId="0" borderId="19" xfId="53" applyNumberFormat="1" applyFont="1" applyFill="1" applyBorder="1" applyAlignment="1" applyProtection="1">
      <alignment/>
      <protection hidden="1"/>
    </xf>
    <xf numFmtId="181" fontId="6" fillId="0" borderId="19" xfId="53" applyNumberFormat="1" applyFont="1" applyFill="1" applyBorder="1" applyAlignment="1" applyProtection="1">
      <alignment wrapText="1"/>
      <protection hidden="1"/>
    </xf>
    <xf numFmtId="187" fontId="6" fillId="0" borderId="20" xfId="53" applyNumberFormat="1" applyFont="1" applyFill="1" applyBorder="1" applyAlignment="1" applyProtection="1">
      <alignment wrapText="1"/>
      <protection hidden="1"/>
    </xf>
    <xf numFmtId="0" fontId="5" fillId="0" borderId="18" xfId="53" applyNumberFormat="1" applyFont="1" applyFill="1" applyBorder="1" applyAlignment="1" applyProtection="1">
      <alignment horizontal="center" vertical="center"/>
      <protection hidden="1"/>
    </xf>
    <xf numFmtId="183" fontId="5" fillId="0" borderId="19" xfId="53" applyNumberFormat="1" applyFont="1" applyFill="1" applyBorder="1" applyAlignment="1" applyProtection="1">
      <alignment/>
      <protection hidden="1"/>
    </xf>
    <xf numFmtId="184" fontId="5" fillId="0" borderId="19" xfId="53" applyNumberFormat="1" applyFont="1" applyFill="1" applyBorder="1" applyAlignment="1" applyProtection="1">
      <alignment/>
      <protection hidden="1"/>
    </xf>
    <xf numFmtId="185" fontId="5" fillId="0" borderId="19" xfId="53" applyNumberFormat="1" applyFont="1" applyFill="1" applyBorder="1" applyAlignment="1" applyProtection="1">
      <alignment/>
      <protection hidden="1"/>
    </xf>
    <xf numFmtId="181" fontId="5" fillId="0" borderId="19" xfId="53" applyNumberFormat="1" applyFont="1" applyFill="1" applyBorder="1" applyAlignment="1" applyProtection="1">
      <alignment wrapText="1"/>
      <protection hidden="1"/>
    </xf>
    <xf numFmtId="187" fontId="5" fillId="0" borderId="20" xfId="53" applyNumberFormat="1" applyFont="1" applyFill="1" applyBorder="1" applyAlignment="1" applyProtection="1">
      <alignment wrapText="1"/>
      <protection hidden="1"/>
    </xf>
    <xf numFmtId="0" fontId="6" fillId="0" borderId="24" xfId="53" applyNumberFormat="1" applyFont="1" applyFill="1" applyBorder="1" applyAlignment="1" applyProtection="1">
      <alignment horizontal="left"/>
      <protection hidden="1"/>
    </xf>
    <xf numFmtId="187" fontId="6" fillId="0" borderId="25" xfId="53" applyNumberFormat="1" applyFont="1" applyFill="1" applyBorder="1" applyAlignment="1" applyProtection="1">
      <alignment wrapText="1"/>
      <protection hidden="1"/>
    </xf>
    <xf numFmtId="0" fontId="5" fillId="0" borderId="11" xfId="53" applyNumberFormat="1" applyFont="1" applyFill="1" applyBorder="1" applyAlignment="1" applyProtection="1">
      <alignment horizontal="left"/>
      <protection hidden="1"/>
    </xf>
    <xf numFmtId="49" fontId="5" fillId="0" borderId="12" xfId="53" applyNumberFormat="1" applyFont="1" applyFill="1" applyBorder="1" applyAlignment="1" applyProtection="1">
      <alignment horizontal="right"/>
      <protection hidden="1"/>
    </xf>
    <xf numFmtId="181" fontId="5" fillId="0" borderId="12" xfId="53" applyNumberFormat="1" applyFont="1" applyFill="1" applyBorder="1" applyAlignment="1" applyProtection="1">
      <alignment/>
      <protection hidden="1"/>
    </xf>
    <xf numFmtId="187" fontId="5" fillId="0" borderId="13" xfId="53" applyNumberFormat="1" applyFont="1" applyFill="1" applyBorder="1" applyAlignment="1" applyProtection="1">
      <alignment wrapText="1"/>
      <protection hidden="1"/>
    </xf>
    <xf numFmtId="0" fontId="7" fillId="0" borderId="0" xfId="53" applyNumberFormat="1" applyFont="1" applyFill="1" applyAlignment="1" applyProtection="1">
      <alignment horizontal="left"/>
      <protection hidden="1"/>
    </xf>
    <xf numFmtId="0" fontId="7" fillId="0" borderId="0" xfId="53" applyNumberFormat="1" applyFont="1" applyFill="1" applyAlignment="1" applyProtection="1">
      <alignment horizontal="left" vertical="center"/>
      <protection hidden="1"/>
    </xf>
    <xf numFmtId="0" fontId="8" fillId="0" borderId="0" xfId="53" applyNumberFormat="1" applyFont="1" applyFill="1" applyAlignment="1" applyProtection="1">
      <alignment horizontal="left"/>
      <protection hidden="1"/>
    </xf>
    <xf numFmtId="0" fontId="8" fillId="0" borderId="0" xfId="53" applyFont="1" applyAlignment="1">
      <alignment wrapText="1"/>
      <protection/>
    </xf>
    <xf numFmtId="0" fontId="8" fillId="0" borderId="0" xfId="53" applyFont="1" applyAlignment="1" applyProtection="1">
      <alignment horizontal="left"/>
      <protection hidden="1"/>
    </xf>
    <xf numFmtId="0" fontId="8" fillId="0" borderId="0" xfId="53" applyNumberFormat="1" applyFont="1" applyFill="1" applyAlignment="1" applyProtection="1">
      <alignment horizontal="left" wrapText="1"/>
      <protection hidden="1"/>
    </xf>
    <xf numFmtId="0" fontId="8" fillId="0" borderId="0" xfId="53" applyNumberFormat="1" applyFont="1" applyFill="1" applyAlignment="1" applyProtection="1">
      <alignment wrapText="1"/>
      <protection hidden="1"/>
    </xf>
    <xf numFmtId="0" fontId="30" fillId="0" borderId="0" xfId="53" applyFont="1" applyAlignment="1">
      <alignment horizontal="center" vertical="center"/>
      <protection/>
    </xf>
    <xf numFmtId="183" fontId="7" fillId="0" borderId="15" xfId="53" applyNumberFormat="1" applyFont="1" applyFill="1" applyBorder="1" applyAlignment="1" applyProtection="1">
      <alignment/>
      <protection hidden="1"/>
    </xf>
    <xf numFmtId="184" fontId="7" fillId="0" borderId="15" xfId="53" applyNumberFormat="1" applyFont="1" applyFill="1" applyBorder="1" applyAlignment="1" applyProtection="1">
      <alignment/>
      <protection hidden="1"/>
    </xf>
    <xf numFmtId="185" fontId="7" fillId="0" borderId="15" xfId="53" applyNumberFormat="1" applyFont="1" applyFill="1" applyBorder="1" applyAlignment="1" applyProtection="1">
      <alignment/>
      <protection hidden="1"/>
    </xf>
    <xf numFmtId="189" fontId="7" fillId="0" borderId="15" xfId="53" applyNumberFormat="1" applyFont="1" applyFill="1" applyBorder="1" applyAlignment="1" applyProtection="1">
      <alignment wrapText="1"/>
      <protection hidden="1"/>
    </xf>
    <xf numFmtId="187" fontId="7" fillId="0" borderId="26" xfId="53" applyNumberFormat="1" applyFont="1" applyFill="1" applyBorder="1" applyAlignment="1" applyProtection="1">
      <alignment wrapText="1"/>
      <protection hidden="1"/>
    </xf>
    <xf numFmtId="0" fontId="8" fillId="0" borderId="18" xfId="53" applyNumberFormat="1" applyFont="1" applyFill="1" applyBorder="1" applyAlignment="1" applyProtection="1">
      <alignment horizontal="left"/>
      <protection hidden="1"/>
    </xf>
    <xf numFmtId="183" fontId="7" fillId="0" borderId="19" xfId="53" applyNumberFormat="1" applyFont="1" applyFill="1" applyBorder="1" applyAlignment="1" applyProtection="1">
      <alignment horizontal="left" wrapText="1"/>
      <protection hidden="1"/>
    </xf>
    <xf numFmtId="184" fontId="8" fillId="0" borderId="19" xfId="53" applyNumberFormat="1" applyFont="1" applyFill="1" applyBorder="1" applyAlignment="1" applyProtection="1">
      <alignment horizontal="left" wrapText="1"/>
      <protection hidden="1"/>
    </xf>
    <xf numFmtId="189" fontId="8" fillId="0" borderId="19" xfId="53" applyNumberFormat="1" applyFont="1" applyFill="1" applyBorder="1" applyAlignment="1" applyProtection="1">
      <alignment wrapText="1"/>
      <protection hidden="1"/>
    </xf>
    <xf numFmtId="187" fontId="8" fillId="0" borderId="27" xfId="53" applyNumberFormat="1" applyFont="1" applyFill="1" applyBorder="1" applyAlignment="1" applyProtection="1">
      <alignment wrapText="1"/>
      <protection hidden="1"/>
    </xf>
    <xf numFmtId="185" fontId="8" fillId="33" borderId="19" xfId="53" applyNumberFormat="1" applyFont="1" applyFill="1" applyBorder="1" applyAlignment="1" applyProtection="1">
      <alignment horizontal="left" wrapText="1"/>
      <protection hidden="1"/>
    </xf>
    <xf numFmtId="189" fontId="8" fillId="33" borderId="19" xfId="53" applyNumberFormat="1" applyFont="1" applyFill="1" applyBorder="1" applyAlignment="1" applyProtection="1">
      <alignment wrapText="1"/>
      <protection hidden="1"/>
    </xf>
    <xf numFmtId="187" fontId="8" fillId="33" borderId="27" xfId="53" applyNumberFormat="1" applyFont="1" applyFill="1" applyBorder="1" applyAlignment="1" applyProtection="1">
      <alignment wrapText="1"/>
      <protection hidden="1"/>
    </xf>
    <xf numFmtId="183" fontId="8" fillId="33" borderId="19" xfId="53" applyNumberFormat="1" applyFont="1" applyFill="1" applyBorder="1" applyAlignment="1" applyProtection="1">
      <alignment horizontal="left" wrapText="1"/>
      <protection hidden="1"/>
    </xf>
    <xf numFmtId="188" fontId="8" fillId="33" borderId="19" xfId="53" applyNumberFormat="1" applyFont="1" applyFill="1" applyBorder="1" applyAlignment="1" applyProtection="1">
      <alignment horizontal="left" wrapText="1"/>
      <protection hidden="1"/>
    </xf>
    <xf numFmtId="189" fontId="7" fillId="0" borderId="19" xfId="53" applyNumberFormat="1" applyFont="1" applyFill="1" applyBorder="1" applyAlignment="1" applyProtection="1">
      <alignment wrapText="1"/>
      <protection hidden="1"/>
    </xf>
    <xf numFmtId="187" fontId="7" fillId="0" borderId="27" xfId="53" applyNumberFormat="1" applyFont="1" applyFill="1" applyBorder="1" applyAlignment="1" applyProtection="1">
      <alignment wrapText="1"/>
      <protection hidden="1"/>
    </xf>
    <xf numFmtId="0" fontId="8" fillId="0" borderId="24" xfId="53" applyNumberFormat="1" applyFont="1" applyFill="1" applyBorder="1" applyAlignment="1" applyProtection="1">
      <alignment horizontal="left"/>
      <protection hidden="1"/>
    </xf>
    <xf numFmtId="183" fontId="7" fillId="0" borderId="28" xfId="53" applyNumberFormat="1" applyFont="1" applyFill="1" applyBorder="1" applyAlignment="1" applyProtection="1">
      <alignment horizontal="left" wrapText="1"/>
      <protection hidden="1"/>
    </xf>
    <xf numFmtId="184" fontId="8" fillId="0" borderId="28" xfId="53" applyNumberFormat="1" applyFont="1" applyFill="1" applyBorder="1" applyAlignment="1" applyProtection="1">
      <alignment horizontal="left" wrapText="1"/>
      <protection hidden="1"/>
    </xf>
    <xf numFmtId="185" fontId="8" fillId="33" borderId="28" xfId="53" applyNumberFormat="1" applyFont="1" applyFill="1" applyBorder="1" applyAlignment="1" applyProtection="1">
      <alignment horizontal="left" wrapText="1"/>
      <protection hidden="1"/>
    </xf>
    <xf numFmtId="183" fontId="8" fillId="33" borderId="28" xfId="53" applyNumberFormat="1" applyFont="1" applyFill="1" applyBorder="1" applyAlignment="1" applyProtection="1">
      <alignment/>
      <protection hidden="1"/>
    </xf>
    <xf numFmtId="184" fontId="8" fillId="33" borderId="28" xfId="53" applyNumberFormat="1" applyFont="1" applyFill="1" applyBorder="1" applyAlignment="1" applyProtection="1">
      <alignment/>
      <protection hidden="1"/>
    </xf>
    <xf numFmtId="185" fontId="8" fillId="33" borderId="28" xfId="53" applyNumberFormat="1" applyFont="1" applyFill="1" applyBorder="1" applyAlignment="1" applyProtection="1">
      <alignment/>
      <protection hidden="1"/>
    </xf>
    <xf numFmtId="189" fontId="8" fillId="33" borderId="28" xfId="53" applyNumberFormat="1" applyFont="1" applyFill="1" applyBorder="1" applyAlignment="1" applyProtection="1">
      <alignment wrapText="1"/>
      <protection hidden="1"/>
    </xf>
    <xf numFmtId="187" fontId="8" fillId="33" borderId="29" xfId="53" applyNumberFormat="1" applyFont="1" applyFill="1" applyBorder="1" applyAlignment="1" applyProtection="1">
      <alignment wrapText="1"/>
      <protection hidden="1"/>
    </xf>
    <xf numFmtId="0" fontId="8" fillId="0" borderId="11" xfId="53" applyNumberFormat="1" applyFont="1" applyFill="1" applyBorder="1" applyAlignment="1" applyProtection="1">
      <alignment horizontal="left"/>
      <protection hidden="1"/>
    </xf>
    <xf numFmtId="0" fontId="7" fillId="0" borderId="12" xfId="53" applyNumberFormat="1" applyFont="1" applyFill="1" applyBorder="1" applyAlignment="1" applyProtection="1">
      <alignment horizontal="left"/>
      <protection hidden="1"/>
    </xf>
    <xf numFmtId="0" fontId="8" fillId="0" borderId="12" xfId="53" applyNumberFormat="1" applyFont="1" applyFill="1" applyBorder="1" applyAlignment="1" applyProtection="1">
      <alignment horizontal="left"/>
      <protection hidden="1"/>
    </xf>
    <xf numFmtId="49" fontId="7" fillId="0" borderId="12" xfId="53" applyNumberFormat="1" applyFont="1" applyFill="1" applyBorder="1" applyAlignment="1" applyProtection="1">
      <alignment horizontal="right"/>
      <protection hidden="1"/>
    </xf>
    <xf numFmtId="189" fontId="7" fillId="0" borderId="12" xfId="53" applyNumberFormat="1" applyFont="1" applyFill="1" applyBorder="1" applyAlignment="1" applyProtection="1">
      <alignment/>
      <protection hidden="1"/>
    </xf>
    <xf numFmtId="189" fontId="7" fillId="0" borderId="12" xfId="53" applyNumberFormat="1" applyFont="1" applyBorder="1" applyProtection="1">
      <alignment/>
      <protection hidden="1"/>
    </xf>
    <xf numFmtId="187" fontId="7" fillId="0" borderId="30" xfId="53" applyNumberFormat="1" applyFont="1" applyBorder="1" applyProtection="1">
      <alignment/>
      <protection hidden="1"/>
    </xf>
    <xf numFmtId="0" fontId="8" fillId="0" borderId="0" xfId="53" applyFont="1" applyAlignment="1">
      <alignment horizontal="left"/>
      <protection/>
    </xf>
    <xf numFmtId="0" fontId="8" fillId="0" borderId="0" xfId="53" applyFont="1" applyAlignment="1">
      <alignment horizontal="left" wrapText="1"/>
      <protection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0" fontId="31" fillId="0" borderId="0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left" vertical="center" wrapText="1"/>
    </xf>
    <xf numFmtId="181" fontId="32" fillId="0" borderId="10" xfId="0" applyNumberFormat="1" applyFont="1" applyBorder="1" applyAlignment="1">
      <alignment horizontal="center" vertical="center" wrapText="1"/>
    </xf>
    <xf numFmtId="181" fontId="32" fillId="0" borderId="10" xfId="66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 wrapText="1"/>
    </xf>
    <xf numFmtId="181" fontId="4" fillId="0" borderId="10" xfId="66" applyNumberFormat="1" applyFont="1" applyBorder="1" applyAlignment="1">
      <alignment horizontal="center" vertical="center"/>
    </xf>
    <xf numFmtId="181" fontId="32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32" fillId="0" borderId="10" xfId="66" applyNumberFormat="1" applyFont="1" applyBorder="1" applyAlignment="1">
      <alignment horizontal="center" vertical="center" wrapText="1"/>
    </xf>
    <xf numFmtId="181" fontId="4" fillId="0" borderId="10" xfId="66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/>
    </xf>
    <xf numFmtId="43" fontId="6" fillId="0" borderId="0" xfId="66" applyFont="1" applyAlignment="1">
      <alignment/>
    </xf>
    <xf numFmtId="43" fontId="5" fillId="0" borderId="0" xfId="66" applyFont="1" applyAlignment="1">
      <alignment/>
    </xf>
    <xf numFmtId="43" fontId="22" fillId="0" borderId="0" xfId="66" applyFont="1" applyAlignment="1">
      <alignment/>
    </xf>
    <xf numFmtId="43" fontId="5" fillId="0" borderId="0" xfId="66" applyFont="1" applyAlignment="1">
      <alignment horizontal="right"/>
    </xf>
    <xf numFmtId="191" fontId="8" fillId="0" borderId="0" xfId="55" applyNumberFormat="1" applyFont="1" applyAlignment="1">
      <alignment horizontal="right"/>
      <protection/>
    </xf>
    <xf numFmtId="49" fontId="22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3" fontId="22" fillId="0" borderId="0" xfId="66" applyFont="1" applyAlignment="1">
      <alignment/>
    </xf>
    <xf numFmtId="0" fontId="6" fillId="0" borderId="0" xfId="0" applyFont="1" applyAlignment="1">
      <alignment/>
    </xf>
    <xf numFmtId="0" fontId="31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58" applyFont="1">
      <alignment/>
      <protection/>
    </xf>
    <xf numFmtId="0" fontId="6" fillId="0" borderId="0" xfId="0" applyFont="1" applyFill="1" applyAlignment="1">
      <alignment horizontal="right" vertical="center" wrapText="1"/>
    </xf>
    <xf numFmtId="0" fontId="35" fillId="0" borderId="0" xfId="58" applyFont="1" applyAlignment="1">
      <alignment horizontal="center" vertical="center" wrapText="1"/>
      <protection/>
    </xf>
    <xf numFmtId="0" fontId="36" fillId="0" borderId="0" xfId="58" applyFont="1">
      <alignment/>
      <protection/>
    </xf>
    <xf numFmtId="0" fontId="6" fillId="0" borderId="0" xfId="58" applyFont="1" applyAlignment="1">
      <alignment horizontal="right"/>
      <protection/>
    </xf>
    <xf numFmtId="0" fontId="4" fillId="0" borderId="0" xfId="0" applyFont="1" applyAlignment="1">
      <alignment/>
    </xf>
    <xf numFmtId="0" fontId="36" fillId="0" borderId="10" xfId="58" applyFont="1" applyBorder="1" applyAlignment="1">
      <alignment horizontal="left" vertical="center"/>
      <protection/>
    </xf>
    <xf numFmtId="181" fontId="36" fillId="0" borderId="10" xfId="58" applyNumberFormat="1" applyFont="1" applyBorder="1">
      <alignment/>
      <protection/>
    </xf>
    <xf numFmtId="181" fontId="6" fillId="0" borderId="10" xfId="58" applyNumberFormat="1" applyFont="1" applyBorder="1">
      <alignment/>
      <protection/>
    </xf>
    <xf numFmtId="0" fontId="4" fillId="0" borderId="10" xfId="0" applyFont="1" applyBorder="1" applyAlignment="1">
      <alignment horizontal="left"/>
    </xf>
    <xf numFmtId="0" fontId="36" fillId="0" borderId="10" xfId="58" applyFont="1" applyBorder="1" applyAlignment="1">
      <alignment horizontal="left" wrapText="1"/>
      <protection/>
    </xf>
    <xf numFmtId="0" fontId="36" fillId="0" borderId="10" xfId="58" applyFont="1" applyBorder="1" applyAlignment="1">
      <alignment horizontal="left"/>
      <protection/>
    </xf>
    <xf numFmtId="0" fontId="36" fillId="0" borderId="32" xfId="58" applyFont="1" applyBorder="1" applyAlignment="1">
      <alignment horizontal="center"/>
      <protection/>
    </xf>
    <xf numFmtId="0" fontId="36" fillId="0" borderId="33" xfId="58" applyFont="1" applyBorder="1" applyAlignment="1">
      <alignment horizontal="left"/>
      <protection/>
    </xf>
    <xf numFmtId="0" fontId="36" fillId="0" borderId="34" xfId="58" applyFont="1" applyBorder="1" applyAlignment="1">
      <alignment horizontal="center"/>
      <protection/>
    </xf>
    <xf numFmtId="0" fontId="35" fillId="0" borderId="33" xfId="58" applyFont="1" applyBorder="1" applyAlignment="1">
      <alignment horizontal="left" wrapText="1"/>
      <protection/>
    </xf>
    <xf numFmtId="0" fontId="36" fillId="0" borderId="33" xfId="58" applyFont="1" applyBorder="1" applyAlignment="1">
      <alignment horizontal="left" vertical="center" wrapText="1"/>
      <protection/>
    </xf>
    <xf numFmtId="0" fontId="35" fillId="0" borderId="33" xfId="58" applyFont="1" applyBorder="1" applyAlignment="1">
      <alignment horizontal="left"/>
      <protection/>
    </xf>
    <xf numFmtId="0" fontId="36" fillId="0" borderId="33" xfId="58" applyFont="1" applyBorder="1" applyAlignment="1">
      <alignment horizontal="left" wrapText="1"/>
      <protection/>
    </xf>
    <xf numFmtId="0" fontId="36" fillId="0" borderId="35" xfId="58" applyFont="1" applyBorder="1" applyAlignment="1">
      <alignment horizontal="left" wrapText="1"/>
      <protection/>
    </xf>
    <xf numFmtId="0" fontId="36" fillId="0" borderId="36" xfId="58" applyFont="1" applyBorder="1" applyAlignment="1">
      <alignment horizontal="left"/>
      <protection/>
    </xf>
    <xf numFmtId="49" fontId="6" fillId="0" borderId="0" xfId="0" applyNumberFormat="1" applyFont="1" applyFill="1" applyAlignment="1">
      <alignment horizontal="left" wrapText="1"/>
    </xf>
    <xf numFmtId="0" fontId="8" fillId="0" borderId="0" xfId="58" applyFont="1">
      <alignment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37" xfId="58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58" applyFont="1" applyBorder="1" applyAlignment="1">
      <alignment vertical="center" wrapText="1"/>
      <protection/>
    </xf>
    <xf numFmtId="0" fontId="6" fillId="0" borderId="37" xfId="58" applyFont="1" applyBorder="1" applyAlignment="1">
      <alignment vertical="center" wrapText="1"/>
      <protection/>
    </xf>
    <xf numFmtId="0" fontId="6" fillId="0" borderId="32" xfId="58" applyFont="1" applyBorder="1" applyAlignment="1">
      <alignment horizontal="center"/>
      <protection/>
    </xf>
    <xf numFmtId="0" fontId="6" fillId="0" borderId="33" xfId="58" applyFont="1" applyBorder="1" applyAlignment="1">
      <alignment horizontal="left"/>
      <protection/>
    </xf>
    <xf numFmtId="0" fontId="6" fillId="0" borderId="34" xfId="58" applyFont="1" applyBorder="1" applyAlignment="1">
      <alignment horizontal="center"/>
      <protection/>
    </xf>
    <xf numFmtId="0" fontId="5" fillId="0" borderId="33" xfId="58" applyFont="1" applyBorder="1" applyAlignment="1">
      <alignment horizontal="left" wrapText="1"/>
      <protection/>
    </xf>
    <xf numFmtId="0" fontId="6" fillId="0" borderId="33" xfId="58" applyFont="1" applyBorder="1" applyAlignment="1">
      <alignment horizontal="left" vertical="center" wrapText="1"/>
      <protection/>
    </xf>
    <xf numFmtId="0" fontId="5" fillId="0" borderId="33" xfId="58" applyFont="1" applyBorder="1" applyAlignment="1">
      <alignment horizontal="left"/>
      <protection/>
    </xf>
    <xf numFmtId="0" fontId="6" fillId="0" borderId="33" xfId="58" applyFont="1" applyBorder="1" applyAlignment="1">
      <alignment horizontal="left" wrapText="1"/>
      <protection/>
    </xf>
    <xf numFmtId="0" fontId="6" fillId="0" borderId="35" xfId="58" applyFont="1" applyBorder="1" applyAlignment="1">
      <alignment horizontal="left" wrapText="1"/>
      <protection/>
    </xf>
    <xf numFmtId="0" fontId="6" fillId="0" borderId="35" xfId="58" applyFont="1" applyBorder="1" applyAlignment="1">
      <alignment horizontal="left"/>
      <protection/>
    </xf>
    <xf numFmtId="0" fontId="5" fillId="0" borderId="10" xfId="58" applyFont="1" applyBorder="1" applyAlignment="1">
      <alignment horizontal="left"/>
      <protection/>
    </xf>
    <xf numFmtId="0" fontId="5" fillId="0" borderId="37" xfId="58" applyFont="1" applyBorder="1">
      <alignment/>
      <protection/>
    </xf>
    <xf numFmtId="181" fontId="5" fillId="0" borderId="10" xfId="58" applyNumberFormat="1" applyFont="1" applyBorder="1">
      <alignment/>
      <protection/>
    </xf>
    <xf numFmtId="0" fontId="5" fillId="0" borderId="0" xfId="58" applyFont="1" applyBorder="1" applyAlignment="1">
      <alignment horizontal="left"/>
      <protection/>
    </xf>
    <xf numFmtId="0" fontId="5" fillId="0" borderId="0" xfId="58" applyFont="1" applyBorder="1">
      <alignment/>
      <protection/>
    </xf>
    <xf numFmtId="181" fontId="5" fillId="0" borderId="0" xfId="58" applyNumberFormat="1" applyFont="1" applyBorder="1">
      <alignment/>
      <protection/>
    </xf>
    <xf numFmtId="179" fontId="5" fillId="0" borderId="0" xfId="58" applyNumberFormat="1" applyFont="1" applyBorder="1">
      <alignment/>
      <protection/>
    </xf>
    <xf numFmtId="181" fontId="6" fillId="0" borderId="0" xfId="58" applyNumberFormat="1" applyFont="1">
      <alignment/>
      <protection/>
    </xf>
    <xf numFmtId="0" fontId="6" fillId="0" borderId="0" xfId="56" applyFont="1" applyAlignment="1">
      <alignment wrapText="1"/>
      <protection/>
    </xf>
    <xf numFmtId="0" fontId="6" fillId="0" borderId="0" xfId="56" applyFont="1" applyAlignment="1">
      <alignment horizontal="right"/>
      <protection/>
    </xf>
    <xf numFmtId="0" fontId="6" fillId="0" borderId="10" xfId="58" applyFont="1" applyBorder="1" applyAlignment="1">
      <alignment horizontal="center" vertical="center" wrapText="1"/>
      <protection/>
    </xf>
    <xf numFmtId="4" fontId="18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4" fontId="6" fillId="0" borderId="0" xfId="56" applyNumberFormat="1" applyFont="1">
      <alignment/>
      <protection/>
    </xf>
    <xf numFmtId="4" fontId="7" fillId="0" borderId="0" xfId="56" applyNumberFormat="1" applyFont="1">
      <alignment/>
      <protection/>
    </xf>
    <xf numFmtId="4" fontId="22" fillId="0" borderId="0" xfId="0" applyNumberFormat="1" applyFont="1" applyAlignment="1">
      <alignment/>
    </xf>
    <xf numFmtId="0" fontId="8" fillId="0" borderId="38" xfId="53" applyFont="1" applyBorder="1">
      <alignment/>
      <protection/>
    </xf>
    <xf numFmtId="184" fontId="8" fillId="33" borderId="10" xfId="53" applyNumberFormat="1" applyFont="1" applyFill="1" applyBorder="1" applyAlignment="1" applyProtection="1">
      <alignment/>
      <protection hidden="1"/>
    </xf>
    <xf numFmtId="0" fontId="8" fillId="0" borderId="10" xfId="53" applyFont="1" applyBorder="1">
      <alignment/>
      <protection/>
    </xf>
    <xf numFmtId="181" fontId="8" fillId="0" borderId="10" xfId="53" applyNumberFormat="1" applyFont="1" applyBorder="1">
      <alignment/>
      <protection/>
    </xf>
    <xf numFmtId="184" fontId="8" fillId="0" borderId="10" xfId="53" applyNumberFormat="1" applyFont="1" applyFill="1" applyBorder="1" applyAlignment="1" applyProtection="1">
      <alignment/>
      <protection hidden="1"/>
    </xf>
    <xf numFmtId="4" fontId="8" fillId="0" borderId="10" xfId="53" applyNumberFormat="1" applyFont="1" applyBorder="1">
      <alignment/>
      <protection/>
    </xf>
    <xf numFmtId="184" fontId="8" fillId="0" borderId="10" xfId="53" applyNumberFormat="1" applyFont="1" applyBorder="1">
      <alignment/>
      <protection/>
    </xf>
    <xf numFmtId="0" fontId="7" fillId="0" borderId="10" xfId="53" applyFont="1" applyBorder="1">
      <alignment/>
      <protection/>
    </xf>
    <xf numFmtId="181" fontId="7" fillId="0" borderId="10" xfId="53" applyNumberFormat="1" applyFont="1" applyBorder="1">
      <alignment/>
      <protection/>
    </xf>
    <xf numFmtId="0" fontId="7" fillId="0" borderId="0" xfId="53" applyFont="1">
      <alignment/>
      <protection/>
    </xf>
    <xf numFmtId="184" fontId="7" fillId="0" borderId="10" xfId="53" applyNumberFormat="1" applyFont="1" applyBorder="1">
      <alignment/>
      <protection/>
    </xf>
    <xf numFmtId="0" fontId="7" fillId="0" borderId="0" xfId="53" applyFont="1" applyAlignment="1">
      <alignment/>
      <protection/>
    </xf>
    <xf numFmtId="4" fontId="7" fillId="0" borderId="10" xfId="53" applyNumberFormat="1" applyFont="1" applyBorder="1">
      <alignment/>
      <protection/>
    </xf>
    <xf numFmtId="184" fontId="7" fillId="0" borderId="10" xfId="53" applyNumberFormat="1" applyFont="1" applyFill="1" applyBorder="1" applyAlignment="1" applyProtection="1">
      <alignment/>
      <protection hidden="1"/>
    </xf>
    <xf numFmtId="186" fontId="8" fillId="33" borderId="0" xfId="53" applyNumberFormat="1" applyFont="1" applyFill="1">
      <alignment/>
      <protection/>
    </xf>
    <xf numFmtId="191" fontId="8" fillId="33" borderId="0" xfId="53" applyNumberFormat="1" applyFont="1" applyFill="1">
      <alignment/>
      <protection/>
    </xf>
    <xf numFmtId="0" fontId="8" fillId="33" borderId="18" xfId="53" applyNumberFormat="1" applyFont="1" applyFill="1" applyBorder="1" applyAlignment="1" applyProtection="1">
      <alignment horizontal="center" vertical="center"/>
      <protection hidden="1"/>
    </xf>
    <xf numFmtId="186" fontId="8" fillId="33" borderId="19" xfId="53" applyNumberFormat="1" applyFont="1" applyFill="1" applyBorder="1" applyAlignment="1" applyProtection="1">
      <alignment horizontal="right"/>
      <protection hidden="1"/>
    </xf>
    <xf numFmtId="43" fontId="4" fillId="0" borderId="0" xfId="66" applyFont="1" applyAlignment="1">
      <alignment/>
    </xf>
    <xf numFmtId="4" fontId="8" fillId="0" borderId="0" xfId="55" applyNumberFormat="1" applyFont="1" applyAlignment="1">
      <alignment horizontal="left" wrapText="1"/>
      <protection/>
    </xf>
    <xf numFmtId="4" fontId="8" fillId="0" borderId="0" xfId="55" applyNumberFormat="1" applyFont="1">
      <alignment/>
      <protection/>
    </xf>
    <xf numFmtId="0" fontId="22" fillId="34" borderId="0" xfId="0" applyFont="1" applyFill="1" applyAlignment="1">
      <alignment/>
    </xf>
    <xf numFmtId="181" fontId="34" fillId="0" borderId="0" xfId="0" applyNumberFormat="1" applyFont="1" applyBorder="1" applyAlignment="1">
      <alignment horizontal="center"/>
    </xf>
    <xf numFmtId="0" fontId="8" fillId="0" borderId="18" xfId="53" applyFont="1" applyFill="1" applyBorder="1" applyAlignment="1" applyProtection="1">
      <alignment horizontal="center" vertical="center"/>
      <protection hidden="1"/>
    </xf>
    <xf numFmtId="0" fontId="8" fillId="0" borderId="0" xfId="53" applyFont="1" applyFill="1" applyProtection="1">
      <alignment/>
      <protection hidden="1"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horizontal="center" vertical="center"/>
      <protection/>
    </xf>
    <xf numFmtId="187" fontId="8" fillId="0" borderId="20" xfId="53" applyNumberFormat="1" applyFont="1" applyFill="1" applyBorder="1">
      <alignment/>
      <protection/>
    </xf>
    <xf numFmtId="0" fontId="8" fillId="0" borderId="0" xfId="53" applyFont="1" applyFill="1" applyAlignment="1">
      <alignment/>
      <protection/>
    </xf>
    <xf numFmtId="181" fontId="8" fillId="0" borderId="0" xfId="53" applyNumberFormat="1" applyFont="1" applyFill="1">
      <alignment/>
      <protection/>
    </xf>
    <xf numFmtId="181" fontId="32" fillId="33" borderId="10" xfId="66" applyNumberFormat="1" applyFont="1" applyFill="1" applyBorder="1" applyAlignment="1">
      <alignment horizontal="center" vertical="center"/>
    </xf>
    <xf numFmtId="181" fontId="32" fillId="33" borderId="10" xfId="66" applyNumberFormat="1" applyFont="1" applyFill="1" applyBorder="1" applyAlignment="1">
      <alignment horizontal="center" vertical="center" wrapText="1"/>
    </xf>
    <xf numFmtId="181" fontId="4" fillId="33" borderId="10" xfId="66" applyNumberFormat="1" applyFont="1" applyFill="1" applyBorder="1" applyAlignment="1">
      <alignment horizontal="center" vertical="center" wrapText="1"/>
    </xf>
    <xf numFmtId="181" fontId="4" fillId="33" borderId="10" xfId="66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181" fontId="34" fillId="33" borderId="10" xfId="66" applyNumberFormat="1" applyFont="1" applyFill="1" applyBorder="1" applyAlignment="1">
      <alignment horizontal="center" vertical="center" wrapText="1"/>
    </xf>
    <xf numFmtId="181" fontId="34" fillId="33" borderId="10" xfId="66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181" fontId="33" fillId="0" borderId="10" xfId="0" applyNumberFormat="1" applyFont="1" applyBorder="1" applyAlignment="1">
      <alignment horizontal="center" vertical="center"/>
    </xf>
    <xf numFmtId="181" fontId="33" fillId="0" borderId="10" xfId="66" applyNumberFormat="1" applyFont="1" applyBorder="1" applyAlignment="1">
      <alignment horizontal="center" vertical="center"/>
    </xf>
    <xf numFmtId="181" fontId="33" fillId="0" borderId="10" xfId="66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181" fontId="33" fillId="0" borderId="10" xfId="66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3" fontId="32" fillId="0" borderId="0" xfId="66" applyFont="1" applyAlignment="1">
      <alignment/>
    </xf>
    <xf numFmtId="4" fontId="7" fillId="0" borderId="0" xfId="55" applyNumberFormat="1" applyFont="1">
      <alignment/>
      <protection/>
    </xf>
    <xf numFmtId="192" fontId="39" fillId="0" borderId="0" xfId="66" applyNumberFormat="1" applyFont="1" applyAlignment="1">
      <alignment/>
    </xf>
    <xf numFmtId="43" fontId="39" fillId="0" borderId="0" xfId="66" applyFont="1" applyAlignment="1">
      <alignment/>
    </xf>
    <xf numFmtId="43" fontId="39" fillId="0" borderId="0" xfId="66" applyFont="1" applyAlignment="1">
      <alignment/>
    </xf>
    <xf numFmtId="180" fontId="33" fillId="0" borderId="10" xfId="0" applyNumberFormat="1" applyFont="1" applyBorder="1" applyAlignment="1">
      <alignment horizontal="center" vertical="center" wrapText="1"/>
    </xf>
    <xf numFmtId="181" fontId="34" fillId="0" borderId="10" xfId="66" applyNumberFormat="1" applyFont="1" applyBorder="1" applyAlignment="1">
      <alignment horizontal="center" vertical="center"/>
    </xf>
    <xf numFmtId="181" fontId="34" fillId="0" borderId="10" xfId="66" applyNumberFormat="1" applyFont="1" applyBorder="1" applyAlignment="1">
      <alignment horizontal="center" vertical="center" wrapText="1"/>
    </xf>
    <xf numFmtId="181" fontId="7" fillId="0" borderId="10" xfId="55" applyNumberFormat="1" applyFont="1" applyBorder="1" applyAlignment="1">
      <alignment horizontal="center"/>
      <protection/>
    </xf>
    <xf numFmtId="180" fontId="7" fillId="0" borderId="10" xfId="55" applyNumberFormat="1" applyFont="1" applyBorder="1" applyAlignment="1">
      <alignment horizontal="center"/>
      <protection/>
    </xf>
    <xf numFmtId="49" fontId="7" fillId="0" borderId="10" xfId="55" applyNumberFormat="1" applyFont="1" applyFill="1" applyBorder="1" applyAlignment="1" applyProtection="1">
      <alignment horizontal="right"/>
      <protection hidden="1"/>
    </xf>
    <xf numFmtId="181" fontId="8" fillId="0" borderId="10" xfId="55" applyNumberFormat="1" applyFont="1" applyBorder="1" applyAlignment="1">
      <alignment horizontal="center"/>
      <protection/>
    </xf>
    <xf numFmtId="180" fontId="8" fillId="0" borderId="10" xfId="55" applyNumberFormat="1" applyFont="1" applyBorder="1" applyAlignment="1">
      <alignment horizontal="center"/>
      <protection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wrapText="1"/>
    </xf>
    <xf numFmtId="0" fontId="6" fillId="0" borderId="0" xfId="53" applyFont="1" applyFill="1">
      <alignment/>
      <protection/>
    </xf>
    <xf numFmtId="0" fontId="4" fillId="0" borderId="0" xfId="53" applyFont="1" applyFill="1">
      <alignment/>
      <protection/>
    </xf>
    <xf numFmtId="4" fontId="4" fillId="0" borderId="0" xfId="53" applyNumberFormat="1" applyFont="1" applyFill="1">
      <alignment/>
      <protection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Alignment="1">
      <alignment wrapText="1"/>
    </xf>
    <xf numFmtId="0" fontId="6" fillId="0" borderId="0" xfId="53" applyFont="1" applyFill="1" applyProtection="1">
      <alignment/>
      <protection hidden="1"/>
    </xf>
    <xf numFmtId="181" fontId="4" fillId="0" borderId="0" xfId="53" applyNumberFormat="1" applyFont="1" applyFill="1">
      <alignment/>
      <protection/>
    </xf>
    <xf numFmtId="185" fontId="6" fillId="0" borderId="19" xfId="53" applyNumberFormat="1" applyFont="1" applyFill="1" applyBorder="1" applyAlignment="1" applyProtection="1">
      <alignment horizontal="left" wrapText="1"/>
      <protection hidden="1"/>
    </xf>
    <xf numFmtId="183" fontId="6" fillId="0" borderId="28" xfId="53" applyNumberFormat="1" applyFont="1" applyFill="1" applyBorder="1" applyAlignment="1" applyProtection="1">
      <alignment/>
      <protection hidden="1"/>
    </xf>
    <xf numFmtId="184" fontId="6" fillId="0" borderId="28" xfId="53" applyNumberFormat="1" applyFont="1" applyFill="1" applyBorder="1" applyAlignment="1" applyProtection="1">
      <alignment/>
      <protection hidden="1"/>
    </xf>
    <xf numFmtId="185" fontId="6" fillId="0" borderId="28" xfId="53" applyNumberFormat="1" applyFont="1" applyFill="1" applyBorder="1" applyAlignment="1" applyProtection="1">
      <alignment/>
      <protection hidden="1"/>
    </xf>
    <xf numFmtId="181" fontId="6" fillId="0" borderId="28" xfId="53" applyNumberFormat="1" applyFont="1" applyFill="1" applyBorder="1" applyAlignment="1" applyProtection="1">
      <alignment wrapText="1"/>
      <protection hidden="1"/>
    </xf>
    <xf numFmtId="181" fontId="5" fillId="0" borderId="12" xfId="53" applyNumberFormat="1" applyFont="1" applyFill="1" applyBorder="1" applyProtection="1">
      <alignment/>
      <protection hidden="1"/>
    </xf>
    <xf numFmtId="0" fontId="6" fillId="0" borderId="0" xfId="53" applyFont="1" applyFill="1" applyAlignment="1">
      <alignment horizontal="left"/>
      <protection/>
    </xf>
    <xf numFmtId="181" fontId="6" fillId="0" borderId="0" xfId="53" applyNumberFormat="1" applyFont="1" applyFill="1">
      <alignment/>
      <protection/>
    </xf>
    <xf numFmtId="0" fontId="6" fillId="0" borderId="0" xfId="53" applyFont="1" applyFill="1" applyAlignment="1">
      <alignment horizontal="left" wrapText="1"/>
      <protection/>
    </xf>
    <xf numFmtId="0" fontId="6" fillId="0" borderId="0" xfId="53" applyNumberFormat="1" applyFont="1" applyFill="1" applyAlignment="1">
      <alignment horizontal="left" wrapText="1"/>
      <protection/>
    </xf>
    <xf numFmtId="49" fontId="8" fillId="0" borderId="10" xfId="55" applyNumberFormat="1" applyFont="1" applyFill="1" applyBorder="1" applyAlignment="1" applyProtection="1">
      <alignment horizontal="left"/>
      <protection hidden="1"/>
    </xf>
    <xf numFmtId="49" fontId="8" fillId="0" borderId="10" xfId="0" applyNumberFormat="1" applyFont="1" applyBorder="1" applyAlignment="1">
      <alignment horizontal="left"/>
    </xf>
    <xf numFmtId="4" fontId="6" fillId="0" borderId="0" xfId="53" applyNumberFormat="1" applyFont="1" applyFill="1">
      <alignment/>
      <protection/>
    </xf>
    <xf numFmtId="0" fontId="41" fillId="0" borderId="0" xfId="53" applyFont="1" applyFill="1">
      <alignment/>
      <protection/>
    </xf>
    <xf numFmtId="4" fontId="41" fillId="0" borderId="0" xfId="53" applyNumberFormat="1" applyFont="1" applyFill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181" fontId="23" fillId="0" borderId="10" xfId="66" applyNumberFormat="1" applyFont="1" applyBorder="1" applyAlignment="1">
      <alignment horizontal="center" vertical="center" wrapText="1"/>
    </xf>
    <xf numFmtId="181" fontId="30" fillId="33" borderId="10" xfId="66" applyNumberFormat="1" applyFont="1" applyFill="1" applyBorder="1" applyAlignment="1">
      <alignment horizontal="center" vertical="center" wrapText="1"/>
    </xf>
    <xf numFmtId="181" fontId="23" fillId="33" borderId="10" xfId="66" applyNumberFormat="1" applyFont="1" applyFill="1" applyBorder="1" applyAlignment="1">
      <alignment horizontal="center" vertical="center" wrapText="1"/>
    </xf>
    <xf numFmtId="181" fontId="30" fillId="0" borderId="10" xfId="66" applyNumberFormat="1" applyFont="1" applyBorder="1" applyAlignment="1">
      <alignment horizontal="center" vertical="center" wrapText="1"/>
    </xf>
    <xf numFmtId="181" fontId="23" fillId="0" borderId="10" xfId="66" applyNumberFormat="1" applyFont="1" applyBorder="1" applyAlignment="1">
      <alignment horizontal="center" vertical="center"/>
    </xf>
    <xf numFmtId="181" fontId="30" fillId="0" borderId="10" xfId="66" applyNumberFormat="1" applyFont="1" applyBorder="1" applyAlignment="1">
      <alignment horizontal="center" vertical="center"/>
    </xf>
    <xf numFmtId="181" fontId="23" fillId="0" borderId="10" xfId="0" applyNumberFormat="1" applyFont="1" applyBorder="1" applyAlignment="1">
      <alignment horizontal="center" vertical="center"/>
    </xf>
    <xf numFmtId="181" fontId="30" fillId="33" borderId="10" xfId="66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vertical="center" wrapText="1"/>
    </xf>
    <xf numFmtId="0" fontId="6" fillId="0" borderId="0" xfId="58" applyFont="1" applyAlignment="1">
      <alignment horizontal="right" wrapText="1"/>
      <protection/>
    </xf>
    <xf numFmtId="0" fontId="4" fillId="0" borderId="0" xfId="58" applyFont="1" applyAlignment="1">
      <alignment horizontal="right"/>
      <protection/>
    </xf>
    <xf numFmtId="0" fontId="4" fillId="0" borderId="0" xfId="0" applyFont="1" applyBorder="1" applyAlignment="1">
      <alignment horizontal="right"/>
    </xf>
    <xf numFmtId="0" fontId="4" fillId="0" borderId="0" xfId="53" applyFont="1" applyFill="1" applyAlignment="1" applyProtection="1">
      <alignment horizontal="right"/>
      <protection hidden="1"/>
    </xf>
    <xf numFmtId="0" fontId="4" fillId="33" borderId="0" xfId="53" applyFont="1" applyFill="1" applyBorder="1" applyAlignment="1" applyProtection="1">
      <alignment horizontal="right"/>
      <protection hidden="1"/>
    </xf>
    <xf numFmtId="0" fontId="42" fillId="0" borderId="0" xfId="0" applyFont="1" applyAlignment="1">
      <alignment horizontal="right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5" applyFont="1" applyBorder="1" applyAlignment="1">
      <alignment horizontal="center" vertical="center" wrapText="1"/>
      <protection/>
    </xf>
    <xf numFmtId="0" fontId="1" fillId="0" borderId="0" xfId="55" applyFont="1">
      <alignment/>
      <protection/>
    </xf>
    <xf numFmtId="0" fontId="7" fillId="0" borderId="10" xfId="55" applyNumberFormat="1" applyFont="1" applyFill="1" applyBorder="1" applyAlignment="1" applyProtection="1">
      <alignment horizontal="justify" vertical="center" wrapText="1"/>
      <protection hidden="1"/>
    </xf>
    <xf numFmtId="0" fontId="8" fillId="0" borderId="10" xfId="55" applyNumberFormat="1" applyFont="1" applyFill="1" applyBorder="1" applyAlignment="1" applyProtection="1">
      <alignment horizontal="justify" vertical="center" wrapText="1"/>
      <protection hidden="1"/>
    </xf>
    <xf numFmtId="0" fontId="8" fillId="0" borderId="10" xfId="0" applyNumberFormat="1" applyFont="1" applyBorder="1" applyAlignment="1">
      <alignment horizontal="justify" vertical="center" wrapText="1"/>
    </xf>
    <xf numFmtId="2" fontId="8" fillId="0" borderId="10" xfId="55" applyNumberFormat="1" applyFont="1" applyFill="1" applyBorder="1" applyAlignment="1" applyProtection="1">
      <alignment horizontal="justify" vertical="center" wrapText="1"/>
      <protection hidden="1"/>
    </xf>
    <xf numFmtId="0" fontId="5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10" xfId="56" applyFont="1" applyBorder="1" applyAlignment="1">
      <alignment horizontal="justify" vertic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43" fillId="0" borderId="0" xfId="0" applyFont="1" applyAlignment="1">
      <alignment/>
    </xf>
    <xf numFmtId="183" fontId="7" fillId="0" borderId="19" xfId="53" applyNumberFormat="1" applyFont="1" applyFill="1" applyBorder="1" applyAlignment="1" applyProtection="1">
      <alignment horizontal="justify" vertical="center" wrapText="1"/>
      <protection hidden="1"/>
    </xf>
    <xf numFmtId="184" fontId="8" fillId="0" borderId="19" xfId="53" applyNumberFormat="1" applyFont="1" applyFill="1" applyBorder="1" applyAlignment="1" applyProtection="1">
      <alignment horizontal="justify" vertical="center" wrapText="1"/>
      <protection hidden="1"/>
    </xf>
    <xf numFmtId="185" fontId="8" fillId="33" borderId="19" xfId="53" applyNumberFormat="1" applyFont="1" applyFill="1" applyBorder="1" applyAlignment="1" applyProtection="1">
      <alignment horizontal="justify" vertical="center" wrapText="1"/>
      <protection hidden="1"/>
    </xf>
    <xf numFmtId="183" fontId="8" fillId="33" borderId="19" xfId="53" applyNumberFormat="1" applyFont="1" applyFill="1" applyBorder="1" applyAlignment="1" applyProtection="1">
      <alignment horizontal="justify" vertical="center" wrapText="1"/>
      <protection hidden="1"/>
    </xf>
    <xf numFmtId="188" fontId="8" fillId="33" borderId="19" xfId="53" applyNumberFormat="1" applyFont="1" applyFill="1" applyBorder="1" applyAlignment="1" applyProtection="1">
      <alignment horizontal="justify" vertical="center" wrapText="1"/>
      <protection hidden="1"/>
    </xf>
    <xf numFmtId="183" fontId="38" fillId="35" borderId="19" xfId="53" applyNumberFormat="1" applyFont="1" applyFill="1" applyBorder="1" applyAlignment="1" applyProtection="1">
      <alignment horizontal="justify" vertical="center" wrapText="1"/>
      <protection hidden="1"/>
    </xf>
    <xf numFmtId="184" fontId="37" fillId="35" borderId="19" xfId="53" applyNumberFormat="1" applyFont="1" applyFill="1" applyBorder="1" applyAlignment="1" applyProtection="1">
      <alignment horizontal="justify" vertical="center" wrapText="1"/>
      <protection hidden="1"/>
    </xf>
    <xf numFmtId="185" fontId="37" fillId="35" borderId="19" xfId="53" applyNumberFormat="1" applyFont="1" applyFill="1" applyBorder="1" applyAlignment="1" applyProtection="1">
      <alignment horizontal="justify" vertical="center" wrapText="1"/>
      <protection hidden="1"/>
    </xf>
    <xf numFmtId="183" fontId="37" fillId="35" borderId="19" xfId="53" applyNumberFormat="1" applyFont="1" applyFill="1" applyBorder="1" applyAlignment="1" applyProtection="1">
      <alignment horizontal="justify" vertical="center" wrapText="1"/>
      <protection hidden="1"/>
    </xf>
    <xf numFmtId="188" fontId="8" fillId="0" borderId="19" xfId="53" applyNumberFormat="1" applyFont="1" applyFill="1" applyBorder="1" applyAlignment="1" applyProtection="1">
      <alignment horizontal="justify" vertical="center" wrapText="1"/>
      <protection hidden="1"/>
    </xf>
    <xf numFmtId="0" fontId="7" fillId="0" borderId="22" xfId="53" applyNumberFormat="1" applyFont="1" applyFill="1" applyBorder="1" applyAlignment="1" applyProtection="1">
      <alignment horizontal="justify" vertical="center"/>
      <protection hidden="1"/>
    </xf>
    <xf numFmtId="0" fontId="8" fillId="0" borderId="22" xfId="53" applyNumberFormat="1" applyFont="1" applyFill="1" applyBorder="1" applyAlignment="1" applyProtection="1">
      <alignment horizontal="justify" vertical="center"/>
      <protection hidden="1"/>
    </xf>
    <xf numFmtId="183" fontId="5" fillId="0" borderId="19" xfId="53" applyNumberFormat="1" applyFont="1" applyFill="1" applyBorder="1" applyAlignment="1" applyProtection="1">
      <alignment horizontal="justify" vertical="center" wrapText="1"/>
      <protection hidden="1"/>
    </xf>
    <xf numFmtId="184" fontId="6" fillId="0" borderId="19" xfId="53" applyNumberFormat="1" applyFont="1" applyFill="1" applyBorder="1" applyAlignment="1" applyProtection="1">
      <alignment horizontal="justify" vertical="center" wrapText="1"/>
      <protection hidden="1"/>
    </xf>
    <xf numFmtId="185" fontId="6" fillId="0" borderId="19" xfId="53" applyNumberFormat="1" applyFont="1" applyFill="1" applyBorder="1" applyAlignment="1" applyProtection="1">
      <alignment horizontal="justify" vertical="center" wrapText="1"/>
      <protection hidden="1"/>
    </xf>
    <xf numFmtId="183" fontId="6" fillId="0" borderId="19" xfId="53" applyNumberFormat="1" applyFont="1" applyFill="1" applyBorder="1" applyAlignment="1" applyProtection="1">
      <alignment horizontal="justify" vertical="center" wrapText="1"/>
      <protection hidden="1"/>
    </xf>
    <xf numFmtId="188" fontId="6" fillId="0" borderId="19" xfId="53" applyNumberFormat="1" applyFont="1" applyFill="1" applyBorder="1" applyAlignment="1" applyProtection="1">
      <alignment horizontal="justify" vertical="center" wrapText="1"/>
      <protection hidden="1"/>
    </xf>
    <xf numFmtId="183" fontId="5" fillId="0" borderId="28" xfId="53" applyNumberFormat="1" applyFont="1" applyFill="1" applyBorder="1" applyAlignment="1" applyProtection="1">
      <alignment horizontal="justify" vertical="center" wrapText="1"/>
      <protection hidden="1"/>
    </xf>
    <xf numFmtId="184" fontId="6" fillId="0" borderId="28" xfId="53" applyNumberFormat="1" applyFont="1" applyFill="1" applyBorder="1" applyAlignment="1" applyProtection="1">
      <alignment horizontal="justify" vertical="center" wrapText="1"/>
      <protection hidden="1"/>
    </xf>
    <xf numFmtId="185" fontId="6" fillId="0" borderId="28" xfId="53" applyNumberFormat="1" applyFont="1" applyFill="1" applyBorder="1" applyAlignment="1" applyProtection="1">
      <alignment horizontal="justify" vertical="center" wrapText="1"/>
      <protection hidden="1"/>
    </xf>
    <xf numFmtId="0" fontId="5" fillId="0" borderId="12" xfId="53" applyNumberFormat="1" applyFont="1" applyFill="1" applyBorder="1" applyAlignment="1" applyProtection="1">
      <alignment horizontal="justify" vertical="center"/>
      <protection hidden="1"/>
    </xf>
    <xf numFmtId="0" fontId="23" fillId="0" borderId="11" xfId="53" applyFont="1" applyBorder="1" applyAlignment="1" applyProtection="1">
      <alignment horizontal="center" vertical="center"/>
      <protection hidden="1"/>
    </xf>
    <xf numFmtId="0" fontId="23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23" fillId="33" borderId="30" xfId="53" applyNumberFormat="1" applyFont="1" applyFill="1" applyBorder="1" applyAlignment="1" applyProtection="1">
      <alignment horizontal="center" vertical="center" wrapText="1"/>
      <protection hidden="1"/>
    </xf>
    <xf numFmtId="49" fontId="3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5" fillId="0" borderId="0" xfId="55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 wrapText="1"/>
    </xf>
    <xf numFmtId="0" fontId="4" fillId="0" borderId="0" xfId="55" applyFont="1" applyAlignment="1">
      <alignment horizontal="right"/>
      <protection/>
    </xf>
    <xf numFmtId="0" fontId="4" fillId="0" borderId="0" xfId="55" applyFont="1" applyAlignment="1">
      <alignment horizontal="righ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9" fontId="16" fillId="33" borderId="10" xfId="57" applyNumberFormat="1" applyFont="1" applyFill="1" applyBorder="1" applyAlignment="1">
      <alignment horizontal="center" vertical="center" wrapText="1"/>
      <protection/>
    </xf>
    <xf numFmtId="0" fontId="16" fillId="33" borderId="10" xfId="57" applyFont="1" applyFill="1" applyBorder="1" applyAlignment="1">
      <alignment horizontal="center" vertical="center" wrapText="1"/>
      <protection/>
    </xf>
    <xf numFmtId="183" fontId="8" fillId="33" borderId="19" xfId="53" applyNumberFormat="1" applyFont="1" applyFill="1" applyBorder="1" applyAlignment="1" applyProtection="1">
      <alignment horizontal="justify" vertical="center" wrapText="1"/>
      <protection hidden="1"/>
    </xf>
    <xf numFmtId="183" fontId="7" fillId="33" borderId="19" xfId="53" applyNumberFormat="1" applyFont="1" applyFill="1" applyBorder="1" applyAlignment="1" applyProtection="1">
      <alignment horizontal="justify" vertical="center" wrapText="1"/>
      <protection hidden="1"/>
    </xf>
    <xf numFmtId="0" fontId="7" fillId="33" borderId="12" xfId="53" applyNumberFormat="1" applyFont="1" applyFill="1" applyBorder="1" applyAlignment="1" applyProtection="1">
      <alignment horizontal="justify" vertical="center"/>
      <protection hidden="1"/>
    </xf>
    <xf numFmtId="0" fontId="7" fillId="33" borderId="0" xfId="53" applyNumberFormat="1" applyFont="1" applyFill="1" applyAlignment="1" applyProtection="1">
      <alignment horizontal="center" vertical="center" wrapText="1"/>
      <protection hidden="1"/>
    </xf>
    <xf numFmtId="0" fontId="8" fillId="33" borderId="39" xfId="53" applyNumberFormat="1" applyFont="1" applyFill="1" applyBorder="1" applyAlignment="1" applyProtection="1">
      <alignment horizontal="center" vertical="center"/>
      <protection hidden="1"/>
    </xf>
    <xf numFmtId="0" fontId="8" fillId="33" borderId="40" xfId="53" applyNumberFormat="1" applyFont="1" applyFill="1" applyBorder="1" applyAlignment="1" applyProtection="1">
      <alignment horizontal="center" vertical="center"/>
      <protection hidden="1"/>
    </xf>
    <xf numFmtId="0" fontId="8" fillId="33" borderId="41" xfId="53" applyNumberFormat="1" applyFont="1" applyFill="1" applyBorder="1" applyAlignment="1" applyProtection="1">
      <alignment horizontal="center" vertical="center"/>
      <protection hidden="1"/>
    </xf>
    <xf numFmtId="0" fontId="8" fillId="33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9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42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20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25" xfId="53" applyNumberFormat="1" applyFont="1" applyFill="1" applyBorder="1" applyAlignment="1" applyProtection="1">
      <alignment horizontal="center" vertical="center" wrapText="1"/>
      <protection hidden="1"/>
    </xf>
    <xf numFmtId="183" fontId="7" fillId="33" borderId="15" xfId="53" applyNumberFormat="1" applyFont="1" applyFill="1" applyBorder="1" applyAlignment="1" applyProtection="1">
      <alignment horizontal="justify" vertical="center" wrapText="1"/>
      <protection hidden="1"/>
    </xf>
    <xf numFmtId="185" fontId="8" fillId="33" borderId="19" xfId="53" applyNumberFormat="1" applyFont="1" applyFill="1" applyBorder="1" applyAlignment="1" applyProtection="1">
      <alignment horizontal="justify" vertical="center" wrapText="1"/>
      <protection hidden="1"/>
    </xf>
    <xf numFmtId="183" fontId="8" fillId="33" borderId="19" xfId="53" applyNumberFormat="1" applyFont="1" applyFill="1" applyBorder="1" applyAlignment="1" applyProtection="1">
      <alignment horizontal="justify" vertical="center" wrapText="1"/>
      <protection hidden="1"/>
    </xf>
    <xf numFmtId="183" fontId="7" fillId="0" borderId="19" xfId="53" applyNumberFormat="1" applyFont="1" applyFill="1" applyBorder="1" applyAlignment="1" applyProtection="1">
      <alignment horizontal="justify" vertical="center" wrapText="1"/>
      <protection hidden="1"/>
    </xf>
    <xf numFmtId="184" fontId="8" fillId="0" borderId="19" xfId="53" applyNumberFormat="1" applyFont="1" applyFill="1" applyBorder="1" applyAlignment="1" applyProtection="1">
      <alignment horizontal="justify" vertical="center" wrapText="1"/>
      <protection hidden="1"/>
    </xf>
    <xf numFmtId="185" fontId="8" fillId="0" borderId="19" xfId="53" applyNumberFormat="1" applyFont="1" applyFill="1" applyBorder="1" applyAlignment="1" applyProtection="1">
      <alignment horizontal="justify" vertical="center" wrapText="1"/>
      <protection hidden="1"/>
    </xf>
    <xf numFmtId="183" fontId="8" fillId="0" borderId="19" xfId="53" applyNumberFormat="1" applyFont="1" applyFill="1" applyBorder="1" applyAlignment="1" applyProtection="1">
      <alignment horizontal="justify" vertical="center" wrapText="1"/>
      <protection hidden="1"/>
    </xf>
    <xf numFmtId="0" fontId="8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8" fillId="0" borderId="43" xfId="53" applyNumberFormat="1" applyFont="1" applyFill="1" applyBorder="1" applyAlignment="1" applyProtection="1">
      <alignment horizontal="center" vertical="center"/>
      <protection hidden="1"/>
    </xf>
    <xf numFmtId="0" fontId="8" fillId="0" borderId="18" xfId="53" applyNumberFormat="1" applyFont="1" applyFill="1" applyBorder="1" applyAlignment="1" applyProtection="1">
      <alignment horizontal="center" vertical="center"/>
      <protection hidden="1"/>
    </xf>
    <xf numFmtId="0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53" applyNumberFormat="1" applyFont="1" applyFill="1" applyBorder="1" applyAlignment="1" applyProtection="1">
      <alignment horizontal="center" vertical="center"/>
      <protection hidden="1"/>
    </xf>
    <xf numFmtId="0" fontId="8" fillId="0" borderId="42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3" applyNumberFormat="1" applyFont="1" applyFill="1" applyBorder="1" applyAlignment="1" applyProtection="1">
      <alignment horizontal="center" vertical="center" wrapText="1"/>
      <protection hidden="1"/>
    </xf>
    <xf numFmtId="185" fontId="6" fillId="0" borderId="19" xfId="53" applyNumberFormat="1" applyFont="1" applyFill="1" applyBorder="1" applyAlignment="1" applyProtection="1">
      <alignment horizontal="justify" vertical="center" wrapText="1"/>
      <protection hidden="1"/>
    </xf>
    <xf numFmtId="183" fontId="6" fillId="0" borderId="19" xfId="53" applyNumberFormat="1" applyFont="1" applyFill="1" applyBorder="1" applyAlignment="1" applyProtection="1">
      <alignment horizontal="justify" vertical="center" wrapText="1"/>
      <protection hidden="1"/>
    </xf>
    <xf numFmtId="183" fontId="6" fillId="0" borderId="28" xfId="53" applyNumberFormat="1" applyFont="1" applyFill="1" applyBorder="1" applyAlignment="1" applyProtection="1">
      <alignment horizontal="justify" vertical="center" wrapText="1"/>
      <protection hidden="1"/>
    </xf>
    <xf numFmtId="184" fontId="6" fillId="0" borderId="19" xfId="53" applyNumberFormat="1" applyFont="1" applyFill="1" applyBorder="1" applyAlignment="1" applyProtection="1">
      <alignment horizontal="justify" vertical="center" wrapText="1"/>
      <protection hidden="1"/>
    </xf>
    <xf numFmtId="183" fontId="5" fillId="0" borderId="19" xfId="53" applyNumberFormat="1" applyFont="1" applyFill="1" applyBorder="1" applyAlignment="1" applyProtection="1">
      <alignment horizontal="justify" vertical="center" wrapText="1"/>
      <protection hidden="1"/>
    </xf>
    <xf numFmtId="0" fontId="6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28" xfId="53" applyNumberFormat="1" applyFont="1" applyFill="1" applyBorder="1" applyAlignment="1" applyProtection="1">
      <alignment horizontal="center" vertical="center" wrapText="1"/>
      <protection hidden="1"/>
    </xf>
    <xf numFmtId="183" fontId="5" fillId="0" borderId="15" xfId="53" applyNumberFormat="1" applyFont="1" applyFill="1" applyBorder="1" applyAlignment="1" applyProtection="1">
      <alignment horizontal="justify" vertical="center" wrapText="1"/>
      <protection hidden="1"/>
    </xf>
    <xf numFmtId="2" fontId="6" fillId="0" borderId="16" xfId="53" applyNumberFormat="1" applyFont="1" applyFill="1" applyBorder="1" applyAlignment="1" applyProtection="1">
      <alignment horizontal="center" vertical="center" wrapText="1"/>
      <protection hidden="1"/>
    </xf>
    <xf numFmtId="2" fontId="6" fillId="0" borderId="19" xfId="53" applyNumberFormat="1" applyFont="1" applyFill="1" applyBorder="1" applyAlignment="1" applyProtection="1">
      <alignment horizontal="center" vertical="center" wrapText="1"/>
      <protection hidden="1"/>
    </xf>
    <xf numFmtId="2" fontId="6" fillId="0" borderId="28" xfId="53" applyNumberFormat="1" applyFont="1" applyFill="1" applyBorder="1" applyAlignment="1" applyProtection="1">
      <alignment horizontal="center" vertical="center" wrapText="1"/>
      <protection hidden="1"/>
    </xf>
    <xf numFmtId="2" fontId="6" fillId="0" borderId="42" xfId="53" applyNumberFormat="1" applyFont="1" applyFill="1" applyBorder="1" applyAlignment="1" applyProtection="1">
      <alignment horizontal="center" vertical="center" wrapText="1"/>
      <protection hidden="1"/>
    </xf>
    <xf numFmtId="2" fontId="6" fillId="0" borderId="20" xfId="53" applyNumberFormat="1" applyFont="1" applyFill="1" applyBorder="1" applyAlignment="1" applyProtection="1">
      <alignment horizontal="center" vertical="center" wrapText="1"/>
      <protection hidden="1"/>
    </xf>
    <xf numFmtId="2" fontId="6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Alignment="1" applyProtection="1">
      <alignment horizontal="center" wrapText="1"/>
      <protection hidden="1"/>
    </xf>
    <xf numFmtId="0" fontId="6" fillId="0" borderId="43" xfId="53" applyNumberFormat="1" applyFont="1" applyFill="1" applyBorder="1" applyAlignment="1" applyProtection="1">
      <alignment horizontal="left"/>
      <protection hidden="1"/>
    </xf>
    <xf numFmtId="0" fontId="6" fillId="0" borderId="18" xfId="53" applyNumberFormat="1" applyFont="1" applyFill="1" applyBorder="1" applyAlignment="1" applyProtection="1">
      <alignment horizontal="left"/>
      <protection hidden="1"/>
    </xf>
    <xf numFmtId="0" fontId="6" fillId="0" borderId="24" xfId="53" applyNumberFormat="1" applyFont="1" applyFill="1" applyBorder="1" applyAlignment="1" applyProtection="1">
      <alignment horizontal="left"/>
      <protection hidden="1"/>
    </xf>
    <xf numFmtId="0" fontId="6" fillId="0" borderId="44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45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46" xfId="53" applyNumberFormat="1" applyFont="1" applyFill="1" applyBorder="1" applyAlignment="1" applyProtection="1">
      <alignment horizontal="center" vertical="center" wrapText="1"/>
      <protection hidden="1"/>
    </xf>
    <xf numFmtId="185" fontId="8" fillId="33" borderId="19" xfId="53" applyNumberFormat="1" applyFont="1" applyFill="1" applyBorder="1" applyAlignment="1" applyProtection="1">
      <alignment horizontal="left" wrapText="1"/>
      <protection hidden="1"/>
    </xf>
    <xf numFmtId="183" fontId="8" fillId="33" borderId="28" xfId="53" applyNumberFormat="1" applyFont="1" applyFill="1" applyBorder="1" applyAlignment="1" applyProtection="1">
      <alignment horizontal="left" wrapText="1"/>
      <protection hidden="1"/>
    </xf>
    <xf numFmtId="183" fontId="7" fillId="0" borderId="19" xfId="53" applyNumberFormat="1" applyFont="1" applyFill="1" applyBorder="1" applyAlignment="1" applyProtection="1">
      <alignment horizontal="left" wrapText="1"/>
      <protection hidden="1"/>
    </xf>
    <xf numFmtId="184" fontId="8" fillId="0" borderId="19" xfId="53" applyNumberFormat="1" applyFont="1" applyFill="1" applyBorder="1" applyAlignment="1" applyProtection="1">
      <alignment horizontal="left" wrapText="1"/>
      <protection hidden="1"/>
    </xf>
    <xf numFmtId="183" fontId="8" fillId="33" borderId="19" xfId="53" applyNumberFormat="1" applyFont="1" applyFill="1" applyBorder="1" applyAlignment="1" applyProtection="1">
      <alignment horizontal="left" wrapText="1"/>
      <protection hidden="1"/>
    </xf>
    <xf numFmtId="2" fontId="8" fillId="33" borderId="47" xfId="53" applyNumberFormat="1" applyFont="1" applyFill="1" applyBorder="1" applyAlignment="1" applyProtection="1">
      <alignment horizontal="center" vertical="center" wrapText="1"/>
      <protection hidden="1"/>
    </xf>
    <xf numFmtId="2" fontId="8" fillId="33" borderId="48" xfId="53" applyNumberFormat="1" applyFont="1" applyFill="1" applyBorder="1" applyAlignment="1" applyProtection="1">
      <alignment horizontal="center" vertical="center" wrapText="1"/>
      <protection hidden="1"/>
    </xf>
    <xf numFmtId="2" fontId="8" fillId="33" borderId="49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50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9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39" xfId="53" applyNumberFormat="1" applyFont="1" applyFill="1" applyBorder="1" applyAlignment="1" applyProtection="1">
      <alignment horizontal="center"/>
      <protection hidden="1"/>
    </xf>
    <xf numFmtId="0" fontId="8" fillId="0" borderId="40" xfId="53" applyNumberFormat="1" applyFont="1" applyFill="1" applyBorder="1" applyAlignment="1" applyProtection="1">
      <alignment horizontal="center"/>
      <protection hidden="1"/>
    </xf>
    <xf numFmtId="0" fontId="8" fillId="0" borderId="41" xfId="53" applyNumberFormat="1" applyFont="1" applyFill="1" applyBorder="1" applyAlignment="1" applyProtection="1">
      <alignment horizontal="center"/>
      <protection hidden="1"/>
    </xf>
    <xf numFmtId="0" fontId="8" fillId="0" borderId="5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52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5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5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55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56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53" applyNumberFormat="1" applyFont="1" applyFill="1" applyBorder="1" applyAlignment="1" applyProtection="1">
      <alignment horizontal="center" vertical="center" wrapText="1"/>
      <protection hidden="1"/>
    </xf>
    <xf numFmtId="2" fontId="8" fillId="33" borderId="16" xfId="53" applyNumberFormat="1" applyFont="1" applyFill="1" applyBorder="1" applyAlignment="1" applyProtection="1">
      <alignment horizontal="center" vertical="center"/>
      <protection hidden="1"/>
    </xf>
    <xf numFmtId="2" fontId="8" fillId="33" borderId="19" xfId="53" applyNumberFormat="1" applyFont="1" applyFill="1" applyBorder="1" applyAlignment="1" applyProtection="1">
      <alignment horizontal="center" vertical="center"/>
      <protection hidden="1"/>
    </xf>
    <xf numFmtId="2" fontId="8" fillId="33" borderId="28" xfId="53" applyNumberFormat="1" applyFont="1" applyFill="1" applyBorder="1" applyAlignment="1" applyProtection="1">
      <alignment horizontal="center" vertical="center"/>
      <protection hidden="1"/>
    </xf>
    <xf numFmtId="183" fontId="7" fillId="0" borderId="15" xfId="53" applyNumberFormat="1" applyFont="1" applyFill="1" applyBorder="1" applyAlignment="1" applyProtection="1">
      <alignment horizontal="left" wrapText="1"/>
      <protection hidden="1"/>
    </xf>
    <xf numFmtId="0" fontId="4" fillId="0" borderId="31" xfId="53" applyFont="1" applyBorder="1" applyAlignment="1" applyProtection="1">
      <alignment horizontal="right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5" fillId="0" borderId="0" xfId="0" applyNumberFormat="1" applyFont="1" applyAlignment="1">
      <alignment horizontal="left"/>
    </xf>
    <xf numFmtId="43" fontId="5" fillId="0" borderId="0" xfId="66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6" fillId="0" borderId="10" xfId="58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/>
    </xf>
    <xf numFmtId="0" fontId="35" fillId="0" borderId="0" xfId="58" applyFont="1" applyAlignment="1">
      <alignment horizontal="center"/>
      <protection/>
    </xf>
    <xf numFmtId="0" fontId="35" fillId="0" borderId="0" xfId="58" applyFont="1" applyAlignment="1">
      <alignment horizontal="center" vertical="center" wrapText="1"/>
      <protection/>
    </xf>
    <xf numFmtId="0" fontId="35" fillId="0" borderId="0" xfId="0" applyFont="1" applyAlignment="1">
      <alignment horizontal="center" wrapText="1"/>
    </xf>
    <xf numFmtId="0" fontId="36" fillId="0" borderId="10" xfId="58" applyFont="1" applyBorder="1" applyAlignment="1">
      <alignment horizontal="center" vertical="center"/>
      <protection/>
    </xf>
    <xf numFmtId="49" fontId="6" fillId="0" borderId="0" xfId="0" applyNumberFormat="1" applyFont="1" applyFill="1" applyAlignment="1">
      <alignment horizontal="lef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Tmp" xfId="55"/>
    <cellStyle name="Обычный_Tmp4" xfId="56"/>
    <cellStyle name="Обычный_Лист1" xfId="57"/>
    <cellStyle name="Обычный_Прил. к Закону с поправками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ku_docs\Buh\&#1044;%2004-04-00-14%20&#1043;&#1086;&#1076;&#1086;&#1074;&#1099;&#1077;%20&#1086;&#1090;&#1095;&#1077;&#1090;&#1099;\&#1043;&#1086;&#1076;&#1086;&#1074;&#1086;&#1081;%20&#1086;&#1090;&#1095;&#1077;&#1090;%202009\&#1043;&#1086;&#1076;&#1086;&#1074;&#1086;&#1081;%202009\&#1092;&#1086;&#1088;&#1084;&#1072;%2005034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135">
          <cell r="J135">
            <v>96724000</v>
          </cell>
        </row>
        <row r="137">
          <cell r="G137">
            <v>96724000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view="pageBreakPreview" zoomScaleSheetLayoutView="100" zoomScalePageLayoutView="0" workbookViewId="0" topLeftCell="A1">
      <selection activeCell="D6" sqref="D6:E6"/>
    </sheetView>
  </sheetViews>
  <sheetFormatPr defaultColWidth="9.00390625" defaultRowHeight="12.75"/>
  <cols>
    <col min="1" max="1" width="24.75390625" style="2" customWidth="1"/>
    <col min="2" max="2" width="39.25390625" style="1" customWidth="1"/>
    <col min="3" max="3" width="19.25390625" style="1" customWidth="1"/>
    <col min="4" max="4" width="17.625" style="1" customWidth="1"/>
    <col min="5" max="5" width="12.875" style="1" customWidth="1"/>
    <col min="6" max="6" width="11.75390625" style="1" bestFit="1" customWidth="1"/>
    <col min="7" max="16384" width="9.125" style="1" customWidth="1"/>
  </cols>
  <sheetData>
    <row r="1" spans="4:5" ht="12.75">
      <c r="D1" s="465" t="s">
        <v>896</v>
      </c>
      <c r="E1" s="465"/>
    </row>
    <row r="2" spans="4:5" ht="12.75">
      <c r="D2" s="466" t="s">
        <v>897</v>
      </c>
      <c r="E2" s="466"/>
    </row>
    <row r="3" spans="3:5" ht="12.75">
      <c r="C3" s="465" t="s">
        <v>900</v>
      </c>
      <c r="D3" s="469"/>
      <c r="E3" s="469"/>
    </row>
    <row r="4" spans="3:5" ht="14.25" customHeight="1">
      <c r="C4" s="466" t="s">
        <v>898</v>
      </c>
      <c r="D4" s="467"/>
      <c r="E4" s="467"/>
    </row>
    <row r="5" spans="3:5" ht="14.25" customHeight="1">
      <c r="C5" s="466" t="s">
        <v>899</v>
      </c>
      <c r="D5" s="468"/>
      <c r="E5" s="468"/>
    </row>
    <row r="6" spans="4:5" ht="12.75">
      <c r="D6" s="465" t="s">
        <v>924</v>
      </c>
      <c r="E6" s="465"/>
    </row>
    <row r="8" spans="1:2" ht="12.75" customHeight="1">
      <c r="A8" s="3"/>
      <c r="B8" s="4"/>
    </row>
    <row r="9" spans="1:5" ht="12.75" customHeight="1">
      <c r="A9" s="463" t="s">
        <v>620</v>
      </c>
      <c r="B9" s="463"/>
      <c r="C9" s="464"/>
      <c r="D9" s="464"/>
      <c r="E9" s="464"/>
    </row>
    <row r="10" spans="1:5" ht="12.75" customHeight="1">
      <c r="A10" s="463" t="s">
        <v>628</v>
      </c>
      <c r="B10" s="463"/>
      <c r="C10" s="464"/>
      <c r="D10" s="464"/>
      <c r="E10" s="464"/>
    </row>
    <row r="11" spans="1:5" ht="12.75" customHeight="1">
      <c r="A11" s="11"/>
      <c r="B11" s="12"/>
      <c r="C11" s="13"/>
      <c r="D11" s="13"/>
      <c r="E11" s="13"/>
    </row>
    <row r="12" spans="1:5" ht="12.75" customHeight="1">
      <c r="A12" s="11"/>
      <c r="B12" s="12"/>
      <c r="C12" s="61"/>
      <c r="D12" s="61"/>
      <c r="E12" s="13"/>
    </row>
    <row r="13" spans="1:5" ht="12.75" customHeight="1">
      <c r="A13" s="11"/>
      <c r="B13" s="12"/>
      <c r="C13" s="13"/>
      <c r="D13" s="13"/>
      <c r="E13" s="7" t="s">
        <v>1</v>
      </c>
    </row>
    <row r="14" spans="1:5" s="415" customFormat="1" ht="30">
      <c r="A14" s="413" t="s">
        <v>475</v>
      </c>
      <c r="B14" s="414" t="s">
        <v>476</v>
      </c>
      <c r="C14" s="413" t="s">
        <v>621</v>
      </c>
      <c r="D14" s="413" t="s">
        <v>622</v>
      </c>
      <c r="E14" s="413" t="s">
        <v>624</v>
      </c>
    </row>
    <row r="15" spans="1:5" s="415" customFormat="1" ht="15">
      <c r="A15" s="413">
        <v>1</v>
      </c>
      <c r="B15" s="414">
        <v>2</v>
      </c>
      <c r="C15" s="413">
        <v>4</v>
      </c>
      <c r="D15" s="413">
        <v>5</v>
      </c>
      <c r="E15" s="413">
        <v>6</v>
      </c>
    </row>
    <row r="16" spans="1:6" s="6" customFormat="1" ht="12.75" customHeight="1">
      <c r="A16" s="15" t="s">
        <v>477</v>
      </c>
      <c r="B16" s="416" t="s">
        <v>478</v>
      </c>
      <c r="C16" s="363">
        <f>C17+C20+C24+C28+C33+C34+C48+C50+C52+C57+C68+C72</f>
        <v>3376828.7377700005</v>
      </c>
      <c r="D16" s="363">
        <f>D17+D20+D24+D28+D33+D34+D48+D50+D52+D57+D68+D71+D72</f>
        <v>3108433.4912699996</v>
      </c>
      <c r="E16" s="364">
        <f>D16/C16*100</f>
        <v>92.05185494016956</v>
      </c>
      <c r="F16" s="10"/>
    </row>
    <row r="17" spans="1:6" s="6" customFormat="1" ht="12.75" customHeight="1">
      <c r="A17" s="15" t="s">
        <v>479</v>
      </c>
      <c r="B17" s="416" t="s">
        <v>480</v>
      </c>
      <c r="C17" s="363">
        <f>C18+C19</f>
        <v>2330787.1189</v>
      </c>
      <c r="D17" s="363">
        <f>D18+D19</f>
        <v>2126298.9470100002</v>
      </c>
      <c r="E17" s="364">
        <f aca="true" t="shared" si="0" ref="E17:E82">D17/C17*100</f>
        <v>91.22664741743954</v>
      </c>
      <c r="F17" s="10"/>
    </row>
    <row r="18" spans="1:5" s="5" customFormat="1" ht="12.75" customHeight="1">
      <c r="A18" s="16" t="s">
        <v>179</v>
      </c>
      <c r="B18" s="417" t="s">
        <v>481</v>
      </c>
      <c r="C18" s="366">
        <v>166216.634</v>
      </c>
      <c r="D18" s="366">
        <v>159310.55516</v>
      </c>
      <c r="E18" s="367">
        <f t="shared" si="0"/>
        <v>95.84513374275164</v>
      </c>
    </row>
    <row r="19" spans="1:5" s="5" customFormat="1" ht="12.75" customHeight="1">
      <c r="A19" s="16" t="s">
        <v>482</v>
      </c>
      <c r="B19" s="417" t="s">
        <v>483</v>
      </c>
      <c r="C19" s="366">
        <v>2164570.4849</v>
      </c>
      <c r="D19" s="366">
        <v>1966988.39185</v>
      </c>
      <c r="E19" s="367">
        <f t="shared" si="0"/>
        <v>90.87199541764389</v>
      </c>
    </row>
    <row r="20" spans="1:5" s="6" customFormat="1" ht="28.5">
      <c r="A20" s="15" t="s">
        <v>484</v>
      </c>
      <c r="B20" s="416" t="s">
        <v>485</v>
      </c>
      <c r="C20" s="363">
        <f>C21+C22+C23</f>
        <v>302168.2</v>
      </c>
      <c r="D20" s="363">
        <f>D21+D22+D23</f>
        <v>293244.66864000005</v>
      </c>
      <c r="E20" s="364">
        <f t="shared" si="0"/>
        <v>97.04683306846982</v>
      </c>
    </row>
    <row r="21" spans="1:5" s="5" customFormat="1" ht="31.5" customHeight="1">
      <c r="A21" s="16" t="s">
        <v>180</v>
      </c>
      <c r="B21" s="417" t="s">
        <v>486</v>
      </c>
      <c r="C21" s="366">
        <v>69541.2</v>
      </c>
      <c r="D21" s="366">
        <v>62203.44684</v>
      </c>
      <c r="E21" s="367">
        <f t="shared" si="0"/>
        <v>89.44833687080464</v>
      </c>
    </row>
    <row r="22" spans="1:5" s="5" customFormat="1" ht="30">
      <c r="A22" s="16" t="s">
        <v>487</v>
      </c>
      <c r="B22" s="417" t="s">
        <v>488</v>
      </c>
      <c r="C22" s="366">
        <v>227162</v>
      </c>
      <c r="D22" s="366">
        <v>225575.76362</v>
      </c>
      <c r="E22" s="367">
        <f t="shared" si="0"/>
        <v>99.30171578873228</v>
      </c>
    </row>
    <row r="23" spans="1:5" s="5" customFormat="1" ht="12.75" customHeight="1">
      <c r="A23" s="16" t="s">
        <v>489</v>
      </c>
      <c r="B23" s="417" t="s">
        <v>490</v>
      </c>
      <c r="C23" s="366">
        <v>5465</v>
      </c>
      <c r="D23" s="366">
        <v>5465.45818</v>
      </c>
      <c r="E23" s="367">
        <f t="shared" si="0"/>
        <v>100.00838389752973</v>
      </c>
    </row>
    <row r="24" spans="1:5" s="6" customFormat="1" ht="12.75" customHeight="1">
      <c r="A24" s="15" t="s">
        <v>491</v>
      </c>
      <c r="B24" s="416" t="s">
        <v>492</v>
      </c>
      <c r="C24" s="363">
        <f>C25+C26+C27</f>
        <v>160290.5</v>
      </c>
      <c r="D24" s="363">
        <f>D25+D26+D27</f>
        <v>151309.78288</v>
      </c>
      <c r="E24" s="364">
        <f t="shared" si="0"/>
        <v>94.39722433955849</v>
      </c>
    </row>
    <row r="25" spans="1:5" s="5" customFormat="1" ht="12.75" customHeight="1">
      <c r="A25" s="16" t="s">
        <v>181</v>
      </c>
      <c r="B25" s="417" t="s">
        <v>493</v>
      </c>
      <c r="C25" s="366">
        <v>25200</v>
      </c>
      <c r="D25" s="366">
        <v>27785.46112</v>
      </c>
      <c r="E25" s="367">
        <f t="shared" si="0"/>
        <v>110.25976634920636</v>
      </c>
    </row>
    <row r="26" spans="1:5" s="5" customFormat="1" ht="12.75" customHeight="1">
      <c r="A26" s="16" t="s">
        <v>494</v>
      </c>
      <c r="B26" s="417" t="s">
        <v>495</v>
      </c>
      <c r="C26" s="366">
        <v>63353.3</v>
      </c>
      <c r="D26" s="366">
        <v>62892.48362</v>
      </c>
      <c r="E26" s="367">
        <f t="shared" si="0"/>
        <v>99.27262450416947</v>
      </c>
    </row>
    <row r="27" spans="1:5" s="5" customFormat="1" ht="12.75" customHeight="1">
      <c r="A27" s="16" t="s">
        <v>182</v>
      </c>
      <c r="B27" s="417" t="s">
        <v>496</v>
      </c>
      <c r="C27" s="366">
        <v>71737.2</v>
      </c>
      <c r="D27" s="366">
        <v>60631.83814</v>
      </c>
      <c r="E27" s="367">
        <f t="shared" si="0"/>
        <v>84.51938205003819</v>
      </c>
    </row>
    <row r="28" spans="1:5" s="6" customFormat="1" ht="12.75" customHeight="1">
      <c r="A28" s="15" t="s">
        <v>497</v>
      </c>
      <c r="B28" s="416" t="s">
        <v>498</v>
      </c>
      <c r="C28" s="363">
        <f>C29+C30</f>
        <v>33518</v>
      </c>
      <c r="D28" s="363">
        <f>D29+D30</f>
        <v>34166.15855</v>
      </c>
      <c r="E28" s="364">
        <f t="shared" si="0"/>
        <v>101.93376260516737</v>
      </c>
    </row>
    <row r="29" spans="1:5" s="5" customFormat="1" ht="45">
      <c r="A29" s="16" t="s">
        <v>499</v>
      </c>
      <c r="B29" s="417" t="s">
        <v>183</v>
      </c>
      <c r="C29" s="366">
        <v>16268</v>
      </c>
      <c r="D29" s="366">
        <v>17544.0119</v>
      </c>
      <c r="E29" s="367">
        <f t="shared" si="0"/>
        <v>107.84369252520285</v>
      </c>
    </row>
    <row r="30" spans="1:5" s="5" customFormat="1" ht="60">
      <c r="A30" s="16" t="s">
        <v>500</v>
      </c>
      <c r="B30" s="417" t="s">
        <v>501</v>
      </c>
      <c r="C30" s="366">
        <v>17250</v>
      </c>
      <c r="D30" s="366">
        <v>16622.14665</v>
      </c>
      <c r="E30" s="367">
        <f t="shared" si="0"/>
        <v>96.3602704347826</v>
      </c>
    </row>
    <row r="31" spans="1:5" s="5" customFormat="1" ht="150">
      <c r="A31" s="16" t="s">
        <v>502</v>
      </c>
      <c r="B31" s="417" t="s">
        <v>554</v>
      </c>
      <c r="C31" s="366">
        <v>17000</v>
      </c>
      <c r="D31" s="366">
        <v>16499.14665</v>
      </c>
      <c r="E31" s="367">
        <f t="shared" si="0"/>
        <v>97.0538038235294</v>
      </c>
    </row>
    <row r="32" spans="1:5" s="5" customFormat="1" ht="45">
      <c r="A32" s="16" t="s">
        <v>503</v>
      </c>
      <c r="B32" s="417" t="s">
        <v>504</v>
      </c>
      <c r="C32" s="366">
        <v>250</v>
      </c>
      <c r="D32" s="366">
        <v>123</v>
      </c>
      <c r="E32" s="367">
        <f t="shared" si="0"/>
        <v>49.2</v>
      </c>
    </row>
    <row r="33" spans="1:5" s="6" customFormat="1" ht="71.25">
      <c r="A33" s="17" t="s">
        <v>505</v>
      </c>
      <c r="B33" s="416" t="s">
        <v>506</v>
      </c>
      <c r="C33" s="363">
        <v>620</v>
      </c>
      <c r="D33" s="363">
        <v>439.07091</v>
      </c>
      <c r="E33" s="364">
        <f t="shared" si="0"/>
        <v>70.81788870967742</v>
      </c>
    </row>
    <row r="34" spans="1:5" s="6" customFormat="1" ht="71.25">
      <c r="A34" s="17" t="s">
        <v>507</v>
      </c>
      <c r="B34" s="416" t="s">
        <v>508</v>
      </c>
      <c r="C34" s="363">
        <f>C36+C35+C40+C42</f>
        <v>226712.2</v>
      </c>
      <c r="D34" s="363">
        <f>D36+D35+D40+D42</f>
        <v>190737.82164</v>
      </c>
      <c r="E34" s="364">
        <f t="shared" si="0"/>
        <v>84.13213829692448</v>
      </c>
    </row>
    <row r="35" spans="1:5" s="6" customFormat="1" ht="60">
      <c r="A35" s="16" t="s">
        <v>636</v>
      </c>
      <c r="B35" s="417" t="s">
        <v>637</v>
      </c>
      <c r="C35" s="366">
        <v>22719</v>
      </c>
      <c r="D35" s="366">
        <v>25663.71093</v>
      </c>
      <c r="E35" s="367">
        <f>D35/C35*100</f>
        <v>112.96144605836524</v>
      </c>
    </row>
    <row r="36" spans="1:5" s="6" customFormat="1" ht="75">
      <c r="A36" s="16" t="s">
        <v>509</v>
      </c>
      <c r="B36" s="418" t="s">
        <v>184</v>
      </c>
      <c r="C36" s="366">
        <f>C37+C38+C39</f>
        <v>100271.2</v>
      </c>
      <c r="D36" s="366">
        <f>D37+D38+D39</f>
        <v>89717.39582</v>
      </c>
      <c r="E36" s="367">
        <f t="shared" si="0"/>
        <v>89.47474032424067</v>
      </c>
    </row>
    <row r="37" spans="1:5" s="5" customFormat="1" ht="120">
      <c r="A37" s="16" t="s">
        <v>510</v>
      </c>
      <c r="B37" s="417" t="s">
        <v>555</v>
      </c>
      <c r="C37" s="366">
        <v>94860</v>
      </c>
      <c r="D37" s="366">
        <v>93412.93966</v>
      </c>
      <c r="E37" s="367">
        <f t="shared" si="0"/>
        <v>98.47453052920093</v>
      </c>
    </row>
    <row r="38" spans="1:5" s="5" customFormat="1" ht="134.25" customHeight="1">
      <c r="A38" s="16" t="s">
        <v>511</v>
      </c>
      <c r="B38" s="417" t="s">
        <v>565</v>
      </c>
      <c r="C38" s="366">
        <v>5400</v>
      </c>
      <c r="D38" s="366">
        <v>-3706.77248</v>
      </c>
      <c r="E38" s="367">
        <f t="shared" si="0"/>
        <v>-68.64393481481481</v>
      </c>
    </row>
    <row r="39" spans="1:5" s="5" customFormat="1" ht="75">
      <c r="A39" s="16" t="s">
        <v>512</v>
      </c>
      <c r="B39" s="419" t="s">
        <v>513</v>
      </c>
      <c r="C39" s="366">
        <v>11.2</v>
      </c>
      <c r="D39" s="366">
        <v>11.22864</v>
      </c>
      <c r="E39" s="367">
        <f t="shared" si="0"/>
        <v>100.25571428571429</v>
      </c>
    </row>
    <row r="40" spans="1:5" s="5" customFormat="1" ht="30">
      <c r="A40" s="16" t="s">
        <v>514</v>
      </c>
      <c r="B40" s="417" t="s">
        <v>515</v>
      </c>
      <c r="C40" s="366">
        <v>725</v>
      </c>
      <c r="D40" s="366">
        <v>621.0947</v>
      </c>
      <c r="E40" s="367">
        <f t="shared" si="0"/>
        <v>85.66823448275862</v>
      </c>
    </row>
    <row r="41" spans="1:5" s="5" customFormat="1" ht="75">
      <c r="A41" s="16" t="s">
        <v>516</v>
      </c>
      <c r="B41" s="417" t="s">
        <v>185</v>
      </c>
      <c r="C41" s="366">
        <v>725</v>
      </c>
      <c r="D41" s="366">
        <v>621.0947</v>
      </c>
      <c r="E41" s="367">
        <f t="shared" si="0"/>
        <v>85.66823448275862</v>
      </c>
    </row>
    <row r="42" spans="1:5" s="5" customFormat="1" ht="120">
      <c r="A42" s="16" t="s">
        <v>517</v>
      </c>
      <c r="B42" s="417" t="s">
        <v>566</v>
      </c>
      <c r="C42" s="366">
        <v>102997</v>
      </c>
      <c r="D42" s="366">
        <v>74735.62019</v>
      </c>
      <c r="E42" s="367">
        <f t="shared" si="0"/>
        <v>72.56096797964989</v>
      </c>
    </row>
    <row r="43" spans="1:5" s="5" customFormat="1" ht="135">
      <c r="A43" s="16" t="s">
        <v>518</v>
      </c>
      <c r="B43" s="417" t="s">
        <v>551</v>
      </c>
      <c r="C43" s="366">
        <v>102997</v>
      </c>
      <c r="D43" s="366">
        <v>74735.62019</v>
      </c>
      <c r="E43" s="367">
        <f>D43/C43*100</f>
        <v>72.56096797964989</v>
      </c>
    </row>
    <row r="44" spans="1:5" s="5" customFormat="1" ht="120">
      <c r="A44" s="16" t="s">
        <v>518</v>
      </c>
      <c r="B44" s="417" t="s">
        <v>186</v>
      </c>
      <c r="C44" s="366">
        <v>45000</v>
      </c>
      <c r="D44" s="366">
        <v>39848.65128</v>
      </c>
      <c r="E44" s="367">
        <f>D44/C44*100</f>
        <v>88.5525584</v>
      </c>
    </row>
    <row r="45" spans="1:5" s="5" customFormat="1" ht="165">
      <c r="A45" s="16" t="s">
        <v>629</v>
      </c>
      <c r="B45" s="417" t="s">
        <v>552</v>
      </c>
      <c r="C45" s="366">
        <v>3200</v>
      </c>
      <c r="D45" s="366">
        <v>3187.61407</v>
      </c>
      <c r="E45" s="367">
        <f t="shared" si="0"/>
        <v>99.6129396875</v>
      </c>
    </row>
    <row r="46" spans="1:5" s="5" customFormat="1" ht="165">
      <c r="A46" s="16" t="s">
        <v>519</v>
      </c>
      <c r="B46" s="417" t="s">
        <v>187</v>
      </c>
      <c r="C46" s="366">
        <v>3600</v>
      </c>
      <c r="D46" s="366">
        <v>1665.35856</v>
      </c>
      <c r="E46" s="367">
        <f t="shared" si="0"/>
        <v>46.25995999999999</v>
      </c>
    </row>
    <row r="47" spans="1:5" s="6" customFormat="1" ht="150">
      <c r="A47" s="16" t="s">
        <v>520</v>
      </c>
      <c r="B47" s="417" t="s">
        <v>188</v>
      </c>
      <c r="C47" s="366">
        <v>51197</v>
      </c>
      <c r="D47" s="366">
        <v>30033.99628</v>
      </c>
      <c r="E47" s="367">
        <f t="shared" si="0"/>
        <v>58.663586303885</v>
      </c>
    </row>
    <row r="48" spans="1:5" s="5" customFormat="1" ht="28.5">
      <c r="A48" s="15" t="s">
        <v>521</v>
      </c>
      <c r="B48" s="416" t="s">
        <v>522</v>
      </c>
      <c r="C48" s="363">
        <v>5891.6</v>
      </c>
      <c r="D48" s="363">
        <v>6353.22894</v>
      </c>
      <c r="E48" s="364">
        <f t="shared" si="0"/>
        <v>107.8353747708602</v>
      </c>
    </row>
    <row r="49" spans="1:5" s="6" customFormat="1" ht="30">
      <c r="A49" s="16" t="s">
        <v>523</v>
      </c>
      <c r="B49" s="417" t="s">
        <v>189</v>
      </c>
      <c r="C49" s="366">
        <v>5891.6</v>
      </c>
      <c r="D49" s="366">
        <v>6353.22894</v>
      </c>
      <c r="E49" s="367">
        <f t="shared" si="0"/>
        <v>107.8353747708602</v>
      </c>
    </row>
    <row r="50" spans="1:5" s="5" customFormat="1" ht="57">
      <c r="A50" s="15" t="s">
        <v>524</v>
      </c>
      <c r="B50" s="416" t="s">
        <v>525</v>
      </c>
      <c r="C50" s="363">
        <v>48279.01887</v>
      </c>
      <c r="D50" s="363">
        <v>42985.14503</v>
      </c>
      <c r="E50" s="364">
        <f t="shared" si="0"/>
        <v>89.0348354960263</v>
      </c>
    </row>
    <row r="51" spans="1:5" ht="60">
      <c r="A51" s="16" t="s">
        <v>526</v>
      </c>
      <c r="B51" s="417" t="s">
        <v>619</v>
      </c>
      <c r="C51" s="366">
        <v>48279.01887</v>
      </c>
      <c r="D51" s="366">
        <v>42985.14503</v>
      </c>
      <c r="E51" s="367">
        <f t="shared" si="0"/>
        <v>89.0348354960263</v>
      </c>
    </row>
    <row r="52" spans="1:5" ht="42.75">
      <c r="A52" s="15" t="s">
        <v>527</v>
      </c>
      <c r="B52" s="416" t="s">
        <v>528</v>
      </c>
      <c r="C52" s="363">
        <f>C54+C55+C56+C53</f>
        <v>195317.1</v>
      </c>
      <c r="D52" s="363">
        <f>D54+D55+D56+D53</f>
        <v>204704.34225000002</v>
      </c>
      <c r="E52" s="364">
        <f t="shared" si="0"/>
        <v>104.80615483744127</v>
      </c>
    </row>
    <row r="53" spans="1:5" s="5" customFormat="1" ht="33" customHeight="1">
      <c r="A53" s="16" t="s">
        <v>625</v>
      </c>
      <c r="B53" s="417" t="s">
        <v>626</v>
      </c>
      <c r="C53" s="366">
        <v>350.6</v>
      </c>
      <c r="D53" s="366">
        <v>350.557</v>
      </c>
      <c r="E53" s="367">
        <v>0</v>
      </c>
    </row>
    <row r="54" spans="1:5" s="5" customFormat="1" ht="135">
      <c r="A54" s="16" t="s">
        <v>529</v>
      </c>
      <c r="B54" s="417" t="s">
        <v>553</v>
      </c>
      <c r="C54" s="366">
        <v>132247</v>
      </c>
      <c r="D54" s="366">
        <v>150972.82691</v>
      </c>
      <c r="E54" s="367">
        <f t="shared" si="0"/>
        <v>114.1597366367479</v>
      </c>
    </row>
    <row r="55" spans="1:5" s="5" customFormat="1" ht="75">
      <c r="A55" s="16" t="s">
        <v>617</v>
      </c>
      <c r="B55" s="417" t="s">
        <v>530</v>
      </c>
      <c r="C55" s="366">
        <v>57590.5</v>
      </c>
      <c r="D55" s="366">
        <v>50859.66513</v>
      </c>
      <c r="E55" s="367">
        <f t="shared" si="0"/>
        <v>88.31259518496975</v>
      </c>
    </row>
    <row r="56" spans="1:5" s="6" customFormat="1" ht="75">
      <c r="A56" s="18" t="s">
        <v>618</v>
      </c>
      <c r="B56" s="417" t="s">
        <v>564</v>
      </c>
      <c r="C56" s="366">
        <v>5129</v>
      </c>
      <c r="D56" s="366">
        <v>2521.29321</v>
      </c>
      <c r="E56" s="367">
        <f t="shared" si="0"/>
        <v>49.157598167284064</v>
      </c>
    </row>
    <row r="57" spans="1:5" s="5" customFormat="1" ht="28.5">
      <c r="A57" s="15" t="s">
        <v>531</v>
      </c>
      <c r="B57" s="416" t="s">
        <v>532</v>
      </c>
      <c r="C57" s="363">
        <f>C58+C59+C60+C61+C62+C63+C64+C65+C66+C67</f>
        <v>71997</v>
      </c>
      <c r="D57" s="363">
        <f>D58+D59+D60+D61+D62+D63+D64+D65+D66+D67</f>
        <v>58745.569050000006</v>
      </c>
      <c r="E57" s="364">
        <f t="shared" si="0"/>
        <v>81.59446789449561</v>
      </c>
    </row>
    <row r="58" spans="1:5" s="5" customFormat="1" ht="45">
      <c r="A58" s="16" t="s">
        <v>533</v>
      </c>
      <c r="B58" s="417" t="s">
        <v>567</v>
      </c>
      <c r="C58" s="366">
        <v>1888.5</v>
      </c>
      <c r="D58" s="366">
        <v>989.64378</v>
      </c>
      <c r="E58" s="367">
        <f t="shared" si="0"/>
        <v>52.40369499602859</v>
      </c>
    </row>
    <row r="59" spans="1:5" s="5" customFormat="1" ht="90">
      <c r="A59" s="16" t="s">
        <v>534</v>
      </c>
      <c r="B59" s="417" t="s">
        <v>614</v>
      </c>
      <c r="C59" s="366">
        <v>4203.5</v>
      </c>
      <c r="D59" s="366">
        <v>2531.12625</v>
      </c>
      <c r="E59" s="367">
        <f t="shared" si="0"/>
        <v>60.21473177114309</v>
      </c>
    </row>
    <row r="60" spans="1:5" s="5" customFormat="1" ht="90" customHeight="1">
      <c r="A60" s="16" t="s">
        <v>535</v>
      </c>
      <c r="B60" s="417" t="s">
        <v>190</v>
      </c>
      <c r="C60" s="366">
        <v>1866.5</v>
      </c>
      <c r="D60" s="366">
        <v>545.50357</v>
      </c>
      <c r="E60" s="367">
        <f t="shared" si="0"/>
        <v>29.226015001339405</v>
      </c>
    </row>
    <row r="61" spans="1:5" s="5" customFormat="1" ht="75" customHeight="1">
      <c r="A61" s="16" t="s">
        <v>536</v>
      </c>
      <c r="B61" s="417" t="s">
        <v>191</v>
      </c>
      <c r="C61" s="366">
        <v>95</v>
      </c>
      <c r="D61" s="366">
        <v>3.4</v>
      </c>
      <c r="E61" s="367">
        <f t="shared" si="0"/>
        <v>3.578947368421052</v>
      </c>
    </row>
    <row r="62" spans="1:5" s="5" customFormat="1" ht="30">
      <c r="A62" s="14" t="s">
        <v>561</v>
      </c>
      <c r="B62" s="417" t="s">
        <v>562</v>
      </c>
      <c r="C62" s="366">
        <v>200</v>
      </c>
      <c r="D62" s="366">
        <v>7.76</v>
      </c>
      <c r="E62" s="367">
        <f t="shared" si="0"/>
        <v>3.88</v>
      </c>
    </row>
    <row r="63" spans="1:5" s="5" customFormat="1" ht="133.5" customHeight="1">
      <c r="A63" s="16" t="s">
        <v>556</v>
      </c>
      <c r="B63" s="417" t="s">
        <v>192</v>
      </c>
      <c r="C63" s="366">
        <v>15339</v>
      </c>
      <c r="D63" s="366">
        <v>6667.56925</v>
      </c>
      <c r="E63" s="367">
        <f t="shared" si="0"/>
        <v>43.46808299106851</v>
      </c>
    </row>
    <row r="64" spans="1:5" s="5" customFormat="1" ht="90">
      <c r="A64" s="16" t="s">
        <v>537</v>
      </c>
      <c r="B64" s="417" t="s">
        <v>538</v>
      </c>
      <c r="C64" s="366">
        <v>4348</v>
      </c>
      <c r="D64" s="366">
        <v>3849.80713</v>
      </c>
      <c r="E64" s="367">
        <f t="shared" si="0"/>
        <v>88.54202230910764</v>
      </c>
    </row>
    <row r="65" spans="1:5" s="5" customFormat="1" ht="45">
      <c r="A65" s="16" t="s">
        <v>539</v>
      </c>
      <c r="B65" s="417" t="s">
        <v>540</v>
      </c>
      <c r="C65" s="366">
        <v>23410</v>
      </c>
      <c r="D65" s="366">
        <v>21542.36502</v>
      </c>
      <c r="E65" s="367">
        <f t="shared" si="0"/>
        <v>92.02206330627936</v>
      </c>
    </row>
    <row r="66" spans="1:5" s="5" customFormat="1" ht="90">
      <c r="A66" s="16" t="s">
        <v>563</v>
      </c>
      <c r="B66" s="417" t="s">
        <v>193</v>
      </c>
      <c r="C66" s="366">
        <v>100</v>
      </c>
      <c r="D66" s="366">
        <v>43</v>
      </c>
      <c r="E66" s="367">
        <v>100</v>
      </c>
    </row>
    <row r="67" spans="1:5" ht="60">
      <c r="A67" s="16" t="s">
        <v>541</v>
      </c>
      <c r="B67" s="417" t="s">
        <v>194</v>
      </c>
      <c r="C67" s="366">
        <v>20546.5</v>
      </c>
      <c r="D67" s="366">
        <v>22565.39405</v>
      </c>
      <c r="E67" s="367">
        <f t="shared" si="0"/>
        <v>109.82597547027473</v>
      </c>
    </row>
    <row r="68" spans="1:5" ht="22.5" customHeight="1">
      <c r="A68" s="15" t="s">
        <v>542</v>
      </c>
      <c r="B68" s="416" t="s">
        <v>615</v>
      </c>
      <c r="C68" s="363">
        <f>C70</f>
        <v>1248</v>
      </c>
      <c r="D68" s="363">
        <f>D69+D70</f>
        <v>-551.2446300000001</v>
      </c>
      <c r="E68" s="364">
        <f t="shared" si="0"/>
        <v>-44.17024278846155</v>
      </c>
    </row>
    <row r="69" spans="1:5" s="5" customFormat="1" ht="12.75" customHeight="1">
      <c r="A69" s="16" t="s">
        <v>638</v>
      </c>
      <c r="B69" s="417" t="s">
        <v>195</v>
      </c>
      <c r="C69" s="366">
        <v>0</v>
      </c>
      <c r="D69" s="366">
        <v>-3523.84967</v>
      </c>
      <c r="E69" s="364">
        <v>0</v>
      </c>
    </row>
    <row r="70" spans="1:5" s="5" customFormat="1" ht="20.25" customHeight="1">
      <c r="A70" s="16" t="s">
        <v>543</v>
      </c>
      <c r="B70" s="417" t="s">
        <v>616</v>
      </c>
      <c r="C70" s="366">
        <v>1248</v>
      </c>
      <c r="D70" s="366">
        <v>2972.60504</v>
      </c>
      <c r="E70" s="367">
        <f t="shared" si="0"/>
        <v>238.18950641025643</v>
      </c>
    </row>
    <row r="71" spans="1:5" s="6" customFormat="1" ht="75.75" customHeight="1">
      <c r="A71" s="15" t="s">
        <v>639</v>
      </c>
      <c r="B71" s="416" t="s">
        <v>0</v>
      </c>
      <c r="C71" s="363">
        <v>0</v>
      </c>
      <c r="D71" s="363">
        <v>70.14732</v>
      </c>
      <c r="E71" s="364">
        <v>0</v>
      </c>
    </row>
    <row r="72" spans="1:5" s="6" customFormat="1" ht="48" customHeight="1">
      <c r="A72" s="15" t="s">
        <v>627</v>
      </c>
      <c r="B72" s="416" t="s">
        <v>196</v>
      </c>
      <c r="C72" s="363">
        <v>0</v>
      </c>
      <c r="D72" s="363">
        <v>-70.14632</v>
      </c>
      <c r="E72" s="364">
        <v>0</v>
      </c>
    </row>
    <row r="73" spans="1:5" s="5" customFormat="1" ht="21.75" customHeight="1">
      <c r="A73" s="15" t="s">
        <v>544</v>
      </c>
      <c r="B73" s="416" t="s">
        <v>545</v>
      </c>
      <c r="C73" s="363">
        <f>C74+C79</f>
        <v>6857056.585</v>
      </c>
      <c r="D73" s="363">
        <f>D74+D79</f>
        <v>3096286.25845</v>
      </c>
      <c r="E73" s="364">
        <f t="shared" si="0"/>
        <v>45.15474271020617</v>
      </c>
    </row>
    <row r="74" spans="1:5" s="5" customFormat="1" ht="45">
      <c r="A74" s="387" t="s">
        <v>546</v>
      </c>
      <c r="B74" s="417" t="s">
        <v>547</v>
      </c>
      <c r="C74" s="366">
        <v>6848811.585</v>
      </c>
      <c r="D74" s="366">
        <v>3088139.10003</v>
      </c>
      <c r="E74" s="367">
        <f t="shared" si="0"/>
        <v>45.09014537344729</v>
      </c>
    </row>
    <row r="75" spans="1:5" s="5" customFormat="1" ht="31.5" customHeight="1">
      <c r="A75" s="388" t="s">
        <v>292</v>
      </c>
      <c r="B75" s="418" t="s">
        <v>291</v>
      </c>
      <c r="C75" s="366">
        <f>'[1]доходы'!$G$137/1000</f>
        <v>96724</v>
      </c>
      <c r="D75" s="366">
        <f>'[1]доходы'!$J$135/1000</f>
        <v>96724</v>
      </c>
      <c r="E75" s="367">
        <f t="shared" si="0"/>
        <v>100</v>
      </c>
    </row>
    <row r="76" spans="1:5" s="5" customFormat="1" ht="45">
      <c r="A76" s="387" t="s">
        <v>197</v>
      </c>
      <c r="B76" s="417" t="s">
        <v>548</v>
      </c>
      <c r="C76" s="366">
        <v>4738686.41625</v>
      </c>
      <c r="D76" s="366">
        <v>1218464.63947</v>
      </c>
      <c r="E76" s="367">
        <f t="shared" si="0"/>
        <v>25.713130864528537</v>
      </c>
    </row>
    <row r="77" spans="1:5" s="5" customFormat="1" ht="45">
      <c r="A77" s="16" t="s">
        <v>198</v>
      </c>
      <c r="B77" s="417" t="s">
        <v>549</v>
      </c>
      <c r="C77" s="366">
        <v>2009731.16875</v>
      </c>
      <c r="D77" s="366">
        <v>1772480.46056</v>
      </c>
      <c r="E77" s="367">
        <f t="shared" si="0"/>
        <v>88.1949032846237</v>
      </c>
    </row>
    <row r="78" spans="1:5" s="6" customFormat="1" ht="45">
      <c r="A78" s="16" t="s">
        <v>199</v>
      </c>
      <c r="B78" s="417" t="s">
        <v>200</v>
      </c>
      <c r="C78" s="366">
        <v>3670</v>
      </c>
      <c r="D78" s="366">
        <v>470</v>
      </c>
      <c r="E78" s="367">
        <f t="shared" si="0"/>
        <v>12.806539509536785</v>
      </c>
    </row>
    <row r="79" spans="1:5" s="5" customFormat="1" ht="28.5">
      <c r="A79" s="15" t="s">
        <v>557</v>
      </c>
      <c r="B79" s="416" t="s">
        <v>558</v>
      </c>
      <c r="C79" s="363">
        <f>C80</f>
        <v>8245</v>
      </c>
      <c r="D79" s="363">
        <f>D80</f>
        <v>8147.15842</v>
      </c>
      <c r="E79" s="364">
        <f t="shared" si="0"/>
        <v>98.81332225591267</v>
      </c>
    </row>
    <row r="80" spans="1:5" s="5" customFormat="1" ht="30">
      <c r="A80" s="16" t="s">
        <v>560</v>
      </c>
      <c r="B80" s="417" t="s">
        <v>559</v>
      </c>
      <c r="C80" s="366">
        <v>8245</v>
      </c>
      <c r="D80" s="366">
        <v>8147.15842</v>
      </c>
      <c r="E80" s="367">
        <f t="shared" si="0"/>
        <v>98.81332225591267</v>
      </c>
    </row>
    <row r="81" spans="1:5" s="5" customFormat="1" ht="57">
      <c r="A81" s="15" t="s">
        <v>630</v>
      </c>
      <c r="B81" s="416" t="s">
        <v>631</v>
      </c>
      <c r="C81" s="363">
        <f>C82+C83+C84</f>
        <v>221136.8139</v>
      </c>
      <c r="D81" s="363">
        <f>D82+D83+D84</f>
        <v>223989.22231</v>
      </c>
      <c r="E81" s="364">
        <f t="shared" si="0"/>
        <v>101.28988401329228</v>
      </c>
    </row>
    <row r="82" spans="1:5" s="5" customFormat="1" ht="45">
      <c r="A82" s="16" t="s">
        <v>632</v>
      </c>
      <c r="B82" s="417" t="s">
        <v>201</v>
      </c>
      <c r="C82" s="366">
        <v>8268.05443</v>
      </c>
      <c r="D82" s="366">
        <v>7039.99978</v>
      </c>
      <c r="E82" s="367">
        <f t="shared" si="0"/>
        <v>85.14699364406579</v>
      </c>
    </row>
    <row r="83" spans="1:5" s="5" customFormat="1" ht="15">
      <c r="A83" s="16" t="s">
        <v>633</v>
      </c>
      <c r="B83" s="417" t="s">
        <v>202</v>
      </c>
      <c r="C83" s="366">
        <v>101193.04411</v>
      </c>
      <c r="D83" s="366">
        <v>210537.29191</v>
      </c>
      <c r="E83" s="367">
        <f>D83/C83*100</f>
        <v>208.05510276095598</v>
      </c>
    </row>
    <row r="84" spans="1:5" s="6" customFormat="1" ht="43.5" customHeight="1">
      <c r="A84" s="16" t="s">
        <v>634</v>
      </c>
      <c r="B84" s="417" t="s">
        <v>635</v>
      </c>
      <c r="C84" s="366">
        <v>111675.71536</v>
      </c>
      <c r="D84" s="366">
        <v>6411.93062</v>
      </c>
      <c r="E84" s="367">
        <f>D84/C84*100</f>
        <v>5.741562164460174</v>
      </c>
    </row>
    <row r="85" spans="1:5" ht="15" customHeight="1">
      <c r="A85" s="15"/>
      <c r="B85" s="365" t="s">
        <v>206</v>
      </c>
      <c r="C85" s="363">
        <f>C16+C73+C81</f>
        <v>10455022.136669999</v>
      </c>
      <c r="D85" s="363">
        <f>D16+D73+D81</f>
        <v>6428708.97203</v>
      </c>
      <c r="E85" s="364">
        <f>D85/C85*100</f>
        <v>61.489195221135994</v>
      </c>
    </row>
    <row r="88" spans="1:5" ht="12.75">
      <c r="A88" s="8"/>
      <c r="B88" s="9"/>
      <c r="C88" s="9"/>
      <c r="D88" s="9"/>
      <c r="E88" s="9"/>
    </row>
    <row r="89" ht="12.75">
      <c r="A89" s="1"/>
    </row>
    <row r="90" ht="12.75">
      <c r="A90" s="1"/>
    </row>
    <row r="91" ht="12.75">
      <c r="A91" s="1"/>
    </row>
  </sheetData>
  <sheetProtection/>
  <mergeCells count="8">
    <mergeCell ref="A9:E9"/>
    <mergeCell ref="A10:E10"/>
    <mergeCell ref="D1:E1"/>
    <mergeCell ref="D6:E6"/>
    <mergeCell ref="D2:E2"/>
    <mergeCell ref="C4:E4"/>
    <mergeCell ref="C5:E5"/>
    <mergeCell ref="C3:E3"/>
  </mergeCells>
  <printOptions/>
  <pageMargins left="0.66" right="0.26" top="0.5" bottom="0.45" header="0.31" footer="0.26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zoomScalePageLayoutView="0" workbookViewId="0" topLeftCell="A1">
      <selection activeCell="D12" sqref="D12:D13"/>
    </sheetView>
  </sheetViews>
  <sheetFormatPr defaultColWidth="9.00390625" defaultRowHeight="12.75"/>
  <cols>
    <col min="1" max="1" width="27.875" style="54" customWidth="1"/>
    <col min="2" max="2" width="43.375" style="19" customWidth="1"/>
    <col min="3" max="3" width="18.25390625" style="60" customWidth="1"/>
    <col min="4" max="4" width="18.125" style="21" customWidth="1"/>
    <col min="5" max="5" width="17.875" style="19" customWidth="1"/>
    <col min="6" max="6" width="15.875" style="19" customWidth="1"/>
    <col min="7" max="7" width="14.375" style="19" customWidth="1"/>
    <col min="8" max="16384" width="9.125" style="19" customWidth="1"/>
  </cols>
  <sheetData>
    <row r="1" spans="1:5" ht="15">
      <c r="A1" s="404"/>
      <c r="B1" s="404"/>
      <c r="C1" s="1"/>
      <c r="D1" s="465" t="s">
        <v>901</v>
      </c>
      <c r="E1" s="465"/>
    </row>
    <row r="2" spans="1:5" ht="15">
      <c r="A2" s="404"/>
      <c r="B2" s="404"/>
      <c r="C2" s="1"/>
      <c r="D2" s="466" t="s">
        <v>897</v>
      </c>
      <c r="E2" s="466"/>
    </row>
    <row r="3" spans="1:5" ht="15">
      <c r="A3" s="405"/>
      <c r="B3" s="405"/>
      <c r="C3" s="465" t="s">
        <v>900</v>
      </c>
      <c r="D3" s="469"/>
      <c r="E3" s="469"/>
    </row>
    <row r="4" spans="1:5" ht="15">
      <c r="A4" s="405"/>
      <c r="B4" s="405"/>
      <c r="C4" s="466" t="s">
        <v>898</v>
      </c>
      <c r="D4" s="467"/>
      <c r="E4" s="467"/>
    </row>
    <row r="5" spans="1:5" ht="15">
      <c r="A5" s="405"/>
      <c r="B5" s="405"/>
      <c r="C5" s="466" t="s">
        <v>899</v>
      </c>
      <c r="D5" s="468"/>
      <c r="E5" s="468"/>
    </row>
    <row r="6" spans="1:5" ht="15">
      <c r="A6" s="20"/>
      <c r="B6" s="20"/>
      <c r="C6" s="1"/>
      <c r="D6" s="465" t="s">
        <v>925</v>
      </c>
      <c r="E6" s="465"/>
    </row>
    <row r="7" spans="1:3" ht="15">
      <c r="A7" s="22"/>
      <c r="B7" s="20"/>
      <c r="C7" s="20"/>
    </row>
    <row r="8" spans="1:5" ht="21" customHeight="1">
      <c r="A8" s="470" t="s">
        <v>2</v>
      </c>
      <c r="B8" s="470"/>
      <c r="C8" s="470"/>
      <c r="D8" s="470"/>
      <c r="E8" s="470"/>
    </row>
    <row r="9" spans="1:5" ht="18.75" customHeight="1">
      <c r="A9" s="470" t="s">
        <v>3</v>
      </c>
      <c r="B9" s="470"/>
      <c r="C9" s="470"/>
      <c r="D9" s="470"/>
      <c r="E9" s="470"/>
    </row>
    <row r="10" spans="1:3" ht="12">
      <c r="A10" s="23"/>
      <c r="B10" s="23"/>
      <c r="C10" s="24"/>
    </row>
    <row r="11" spans="1:5" ht="15">
      <c r="A11" s="25"/>
      <c r="B11" s="26"/>
      <c r="C11" s="27"/>
      <c r="D11" s="28"/>
      <c r="E11" s="412" t="s">
        <v>908</v>
      </c>
    </row>
    <row r="12" spans="1:5" ht="15.75" customHeight="1">
      <c r="A12" s="472" t="s">
        <v>4</v>
      </c>
      <c r="B12" s="473" t="s">
        <v>5</v>
      </c>
      <c r="C12" s="471" t="s">
        <v>6</v>
      </c>
      <c r="D12" s="471" t="s">
        <v>622</v>
      </c>
      <c r="E12" s="471" t="s">
        <v>7</v>
      </c>
    </row>
    <row r="13" spans="1:5" s="426" customFormat="1" ht="32.25" customHeight="1">
      <c r="A13" s="473"/>
      <c r="B13" s="473"/>
      <c r="C13" s="471"/>
      <c r="D13" s="471"/>
      <c r="E13" s="471"/>
    </row>
    <row r="14" spans="1:5" ht="16.5" customHeight="1">
      <c r="A14" s="29">
        <v>1</v>
      </c>
      <c r="B14" s="29">
        <v>2</v>
      </c>
      <c r="C14" s="30">
        <v>3</v>
      </c>
      <c r="D14" s="30">
        <v>4</v>
      </c>
      <c r="E14" s="31">
        <v>5</v>
      </c>
    </row>
    <row r="15" spans="1:7" s="36" customFormat="1" ht="31.5">
      <c r="A15" s="34"/>
      <c r="B15" s="420" t="s">
        <v>8</v>
      </c>
      <c r="C15" s="35">
        <v>264229.91009</v>
      </c>
      <c r="D15" s="35">
        <v>157327.19347</v>
      </c>
      <c r="E15" s="35">
        <v>-106902.71662</v>
      </c>
      <c r="F15" s="303"/>
      <c r="G15" s="303"/>
    </row>
    <row r="16" spans="1:7" s="39" customFormat="1" ht="28.5">
      <c r="A16" s="37" t="s">
        <v>9</v>
      </c>
      <c r="B16" s="421" t="s">
        <v>10</v>
      </c>
      <c r="C16" s="38">
        <v>184781.58612</v>
      </c>
      <c r="D16" s="38">
        <v>155021.88436</v>
      </c>
      <c r="E16" s="38">
        <v>-29759.70176</v>
      </c>
      <c r="F16" s="304"/>
      <c r="G16" s="304"/>
    </row>
    <row r="17" spans="1:7" s="33" customFormat="1" ht="30">
      <c r="A17" s="40" t="s">
        <v>11</v>
      </c>
      <c r="B17" s="422" t="s">
        <v>12</v>
      </c>
      <c r="C17" s="41">
        <v>1528985.61069</v>
      </c>
      <c r="D17" s="41">
        <v>1499225.90893</v>
      </c>
      <c r="E17" s="41">
        <v>-29759.70176</v>
      </c>
      <c r="F17" s="302"/>
      <c r="G17" s="302"/>
    </row>
    <row r="18" spans="1:7" s="32" customFormat="1" ht="45">
      <c r="A18" s="42" t="s">
        <v>13</v>
      </c>
      <c r="B18" s="423" t="s">
        <v>14</v>
      </c>
      <c r="C18" s="41">
        <v>1528985.61069</v>
      </c>
      <c r="D18" s="41">
        <v>1499225.90893</v>
      </c>
      <c r="E18" s="41">
        <v>-29759.70176</v>
      </c>
      <c r="F18" s="301"/>
      <c r="G18" s="301"/>
    </row>
    <row r="19" spans="1:7" s="33" customFormat="1" ht="45">
      <c r="A19" s="42" t="s">
        <v>15</v>
      </c>
      <c r="B19" s="423" t="s">
        <v>16</v>
      </c>
      <c r="C19" s="41">
        <v>1344204.02457</v>
      </c>
      <c r="D19" s="41">
        <v>1344204.02457</v>
      </c>
      <c r="E19" s="41">
        <v>0</v>
      </c>
      <c r="F19" s="302"/>
      <c r="G19" s="302"/>
    </row>
    <row r="20" spans="1:7" s="32" customFormat="1" ht="48.75" customHeight="1">
      <c r="A20" s="42" t="s">
        <v>17</v>
      </c>
      <c r="B20" s="423" t="s">
        <v>18</v>
      </c>
      <c r="C20" s="41">
        <v>1344204.02457</v>
      </c>
      <c r="D20" s="41">
        <v>1344204.02457</v>
      </c>
      <c r="E20" s="41">
        <v>0</v>
      </c>
      <c r="F20" s="301"/>
      <c r="G20" s="301"/>
    </row>
    <row r="21" spans="1:7" s="39" customFormat="1" ht="28.5">
      <c r="A21" s="37" t="s">
        <v>19</v>
      </c>
      <c r="B21" s="421" t="s">
        <v>20</v>
      </c>
      <c r="C21" s="38">
        <v>74225.32397</v>
      </c>
      <c r="D21" s="38">
        <v>2305.30911</v>
      </c>
      <c r="E21" s="38">
        <v>-71920.01486</v>
      </c>
      <c r="F21" s="304"/>
      <c r="G21" s="304"/>
    </row>
    <row r="22" spans="1:7" s="32" customFormat="1" ht="22.5" customHeight="1">
      <c r="A22" s="42" t="s">
        <v>21</v>
      </c>
      <c r="B22" s="423" t="s">
        <v>22</v>
      </c>
      <c r="C22" s="41">
        <v>11989230.74736</v>
      </c>
      <c r="D22" s="41">
        <v>7927934.88096</v>
      </c>
      <c r="E22" s="41">
        <v>-4061295.8664</v>
      </c>
      <c r="F22" s="301"/>
      <c r="G22" s="301"/>
    </row>
    <row r="23" spans="1:7" s="33" customFormat="1" ht="32.25" customHeight="1">
      <c r="A23" s="42" t="s">
        <v>23</v>
      </c>
      <c r="B23" s="423" t="s">
        <v>24</v>
      </c>
      <c r="C23" s="41">
        <v>11989230.74736</v>
      </c>
      <c r="D23" s="41">
        <v>7927934.88096</v>
      </c>
      <c r="E23" s="41">
        <v>-4061295.8664</v>
      </c>
      <c r="F23" s="302"/>
      <c r="G23" s="302"/>
    </row>
    <row r="24" spans="1:7" ht="30">
      <c r="A24" s="42" t="s">
        <v>25</v>
      </c>
      <c r="B24" s="423" t="s">
        <v>26</v>
      </c>
      <c r="C24" s="41">
        <v>11989230.74736</v>
      </c>
      <c r="D24" s="41">
        <v>7927934.88096</v>
      </c>
      <c r="E24" s="41">
        <v>-4061295.8664</v>
      </c>
      <c r="F24" s="305"/>
      <c r="G24" s="305"/>
    </row>
    <row r="25" spans="1:7" s="43" customFormat="1" ht="30">
      <c r="A25" s="42" t="s">
        <v>27</v>
      </c>
      <c r="B25" s="423" t="s">
        <v>28</v>
      </c>
      <c r="C25" s="41">
        <v>11989230.74736</v>
      </c>
      <c r="D25" s="41">
        <v>7927934.88096</v>
      </c>
      <c r="E25" s="41">
        <v>-4061295.8664</v>
      </c>
      <c r="F25" s="306"/>
      <c r="G25" s="306"/>
    </row>
    <row r="26" spans="1:7" ht="15">
      <c r="A26" s="42" t="s">
        <v>29</v>
      </c>
      <c r="B26" s="423" t="s">
        <v>30</v>
      </c>
      <c r="C26" s="41">
        <v>12063456.07133</v>
      </c>
      <c r="D26" s="41">
        <v>7930240.19007</v>
      </c>
      <c r="E26" s="41">
        <v>-4133215.88126</v>
      </c>
      <c r="F26" s="305"/>
      <c r="G26" s="305"/>
    </row>
    <row r="27" spans="1:7" ht="30">
      <c r="A27" s="42" t="s">
        <v>31</v>
      </c>
      <c r="B27" s="423" t="s">
        <v>32</v>
      </c>
      <c r="C27" s="41">
        <v>12063456.07133</v>
      </c>
      <c r="D27" s="41">
        <v>7930240.19007</v>
      </c>
      <c r="E27" s="41">
        <v>-4133215.88126</v>
      </c>
      <c r="F27" s="305"/>
      <c r="G27" s="305"/>
    </row>
    <row r="28" spans="1:7" ht="30">
      <c r="A28" s="42" t="s">
        <v>33</v>
      </c>
      <c r="B28" s="423" t="s">
        <v>34</v>
      </c>
      <c r="C28" s="41">
        <v>12063456.07133</v>
      </c>
      <c r="D28" s="41">
        <v>7930240.19007</v>
      </c>
      <c r="E28" s="41">
        <v>-4133215.88126</v>
      </c>
      <c r="F28" s="305"/>
      <c r="G28" s="305"/>
    </row>
    <row r="29" spans="1:7" s="44" customFormat="1" ht="34.5" customHeight="1">
      <c r="A29" s="42" t="s">
        <v>35</v>
      </c>
      <c r="B29" s="423" t="s">
        <v>36</v>
      </c>
      <c r="C29" s="41">
        <v>12063456.07133</v>
      </c>
      <c r="D29" s="41">
        <v>7930240.19007</v>
      </c>
      <c r="E29" s="41">
        <v>-4133215.88126</v>
      </c>
      <c r="F29" s="307"/>
      <c r="G29" s="307"/>
    </row>
    <row r="30" spans="1:7" s="47" customFormat="1" ht="41.25" customHeight="1">
      <c r="A30" s="45" t="s">
        <v>37</v>
      </c>
      <c r="B30" s="424" t="s">
        <v>38</v>
      </c>
      <c r="C30" s="46">
        <v>5223</v>
      </c>
      <c r="D30" s="46">
        <v>0</v>
      </c>
      <c r="E30" s="46">
        <v>-5223</v>
      </c>
      <c r="F30" s="308"/>
      <c r="G30" s="308"/>
    </row>
    <row r="31" spans="1:7" ht="46.5" customHeight="1">
      <c r="A31" s="48" t="s">
        <v>39</v>
      </c>
      <c r="B31" s="425" t="s">
        <v>40</v>
      </c>
      <c r="C31" s="49">
        <v>5223</v>
      </c>
      <c r="D31" s="49">
        <v>0</v>
      </c>
      <c r="E31" s="49">
        <f>D31-C31</f>
        <v>-5223</v>
      </c>
      <c r="F31" s="305"/>
      <c r="G31" s="305"/>
    </row>
    <row r="32" spans="1:7" ht="15">
      <c r="A32" s="50"/>
      <c r="B32" s="51"/>
      <c r="C32" s="52"/>
      <c r="D32" s="52"/>
      <c r="F32" s="305"/>
      <c r="G32" s="305"/>
    </row>
    <row r="33" spans="1:7" ht="15">
      <c r="A33" s="50"/>
      <c r="B33" s="51"/>
      <c r="C33" s="52"/>
      <c r="D33" s="52"/>
      <c r="F33" s="305"/>
      <c r="G33" s="305"/>
    </row>
    <row r="34" spans="1:7" ht="15">
      <c r="A34" s="50"/>
      <c r="B34" s="51"/>
      <c r="C34" s="52"/>
      <c r="D34" s="52"/>
      <c r="F34" s="305"/>
      <c r="G34" s="305"/>
    </row>
    <row r="35" spans="1:7" ht="15">
      <c r="A35" s="50"/>
      <c r="B35" s="51"/>
      <c r="C35" s="52"/>
      <c r="D35" s="52"/>
      <c r="F35" s="305"/>
      <c r="G35" s="305"/>
    </row>
    <row r="36" spans="1:7" ht="15">
      <c r="A36" s="50"/>
      <c r="B36" s="51"/>
      <c r="C36" s="52"/>
      <c r="D36" s="53"/>
      <c r="F36" s="305"/>
      <c r="G36" s="305"/>
    </row>
    <row r="37" spans="3:7" ht="12">
      <c r="C37" s="55"/>
      <c r="F37" s="305"/>
      <c r="G37" s="305"/>
    </row>
    <row r="38" spans="1:7" s="59" customFormat="1" ht="95.25" customHeight="1">
      <c r="A38" s="56"/>
      <c r="B38" s="57"/>
      <c r="C38" s="58"/>
      <c r="D38" s="58"/>
      <c r="E38" s="58"/>
      <c r="F38" s="309"/>
      <c r="G38" s="309"/>
    </row>
    <row r="39" spans="6:7" ht="12">
      <c r="F39" s="305"/>
      <c r="G39" s="305"/>
    </row>
    <row r="40" spans="6:7" ht="12">
      <c r="F40" s="305"/>
      <c r="G40" s="305"/>
    </row>
    <row r="41" spans="6:7" ht="12">
      <c r="F41" s="305"/>
      <c r="G41" s="305"/>
    </row>
    <row r="42" spans="6:7" ht="12">
      <c r="F42" s="305"/>
      <c r="G42" s="305"/>
    </row>
    <row r="43" spans="6:7" ht="12">
      <c r="F43" s="305"/>
      <c r="G43" s="305"/>
    </row>
    <row r="44" spans="6:7" ht="12">
      <c r="F44" s="305"/>
      <c r="G44" s="305"/>
    </row>
    <row r="45" spans="6:7" ht="12">
      <c r="F45" s="305"/>
      <c r="G45" s="305"/>
    </row>
    <row r="46" spans="6:7" ht="12">
      <c r="F46" s="305"/>
      <c r="G46" s="305"/>
    </row>
    <row r="47" spans="6:7" ht="12">
      <c r="F47" s="305"/>
      <c r="G47" s="305"/>
    </row>
    <row r="48" spans="6:7" ht="12">
      <c r="F48" s="305"/>
      <c r="G48" s="305"/>
    </row>
  </sheetData>
  <sheetProtection/>
  <mergeCells count="13">
    <mergeCell ref="A9:E9"/>
    <mergeCell ref="D6:E6"/>
    <mergeCell ref="D12:D13"/>
    <mergeCell ref="E12:E13"/>
    <mergeCell ref="A12:A13"/>
    <mergeCell ref="B12:B13"/>
    <mergeCell ref="C12:C13"/>
    <mergeCell ref="D1:E1"/>
    <mergeCell ref="D2:E2"/>
    <mergeCell ref="C3:E3"/>
    <mergeCell ref="C4:E4"/>
    <mergeCell ref="C5:E5"/>
    <mergeCell ref="A8:E8"/>
  </mergeCells>
  <printOptions/>
  <pageMargins left="0.66" right="0.31" top="0.54" bottom="0.52" header="0.3" footer="0.2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1">
      <selection activeCell="L6" sqref="L6:M6"/>
    </sheetView>
  </sheetViews>
  <sheetFormatPr defaultColWidth="9.00390625" defaultRowHeight="12.75"/>
  <cols>
    <col min="1" max="1" width="6.125" style="100" customWidth="1"/>
    <col min="2" max="3" width="0.6171875" style="100" hidden="1" customWidth="1"/>
    <col min="4" max="5" width="0.74609375" style="100" hidden="1" customWidth="1"/>
    <col min="6" max="6" width="6.75390625" style="100" hidden="1" customWidth="1"/>
    <col min="7" max="7" width="39.125" style="100" customWidth="1"/>
    <col min="8" max="8" width="8.125" style="65" customWidth="1"/>
    <col min="9" max="9" width="10.00390625" style="65" customWidth="1"/>
    <col min="10" max="10" width="7.00390625" style="65" customWidth="1"/>
    <col min="11" max="11" width="18.125" style="65" customWidth="1"/>
    <col min="12" max="12" width="17.25390625" style="65" customWidth="1"/>
    <col min="13" max="13" width="11.375" style="65" customWidth="1"/>
    <col min="14" max="21" width="0" style="65" hidden="1" customWidth="1"/>
    <col min="22" max="16384" width="9.125" style="65" customWidth="1"/>
  </cols>
  <sheetData>
    <row r="1" spans="1:14" ht="18.75" customHeight="1">
      <c r="A1" s="62"/>
      <c r="B1" s="62"/>
      <c r="C1" s="62"/>
      <c r="D1" s="62"/>
      <c r="E1" s="62"/>
      <c r="F1" s="62"/>
      <c r="G1" s="62"/>
      <c r="H1" s="63"/>
      <c r="I1" s="63"/>
      <c r="J1" s="63"/>
      <c r="K1" s="1"/>
      <c r="L1" s="465" t="s">
        <v>902</v>
      </c>
      <c r="M1" s="465"/>
      <c r="N1" s="64"/>
    </row>
    <row r="2" spans="1:14" ht="16.5" customHeight="1">
      <c r="A2" s="66"/>
      <c r="B2" s="67"/>
      <c r="C2" s="62" t="s">
        <v>41</v>
      </c>
      <c r="D2" s="67"/>
      <c r="E2" s="67"/>
      <c r="F2" s="67"/>
      <c r="G2" s="67"/>
      <c r="H2" s="68"/>
      <c r="I2" s="68"/>
      <c r="J2" s="68"/>
      <c r="K2" s="1"/>
      <c r="L2" s="466" t="s">
        <v>897</v>
      </c>
      <c r="M2" s="466"/>
      <c r="N2" s="64"/>
    </row>
    <row r="3" spans="1:14" ht="16.5" customHeight="1">
      <c r="A3" s="66"/>
      <c r="B3" s="67"/>
      <c r="C3" s="62"/>
      <c r="D3" s="67"/>
      <c r="E3" s="67"/>
      <c r="F3" s="67"/>
      <c r="G3" s="67"/>
      <c r="H3" s="68"/>
      <c r="I3" s="68"/>
      <c r="J3" s="68"/>
      <c r="K3" s="465" t="s">
        <v>900</v>
      </c>
      <c r="L3" s="469"/>
      <c r="M3" s="469"/>
      <c r="N3" s="64"/>
    </row>
    <row r="4" spans="1:14" ht="12.75" customHeight="1">
      <c r="A4" s="66"/>
      <c r="B4" s="67"/>
      <c r="C4" s="62"/>
      <c r="D4" s="67"/>
      <c r="E4" s="67"/>
      <c r="F4" s="67"/>
      <c r="G4" s="67"/>
      <c r="H4" s="68"/>
      <c r="I4" s="68"/>
      <c r="J4" s="68"/>
      <c r="K4" s="466" t="s">
        <v>898</v>
      </c>
      <c r="L4" s="467"/>
      <c r="M4" s="467"/>
      <c r="N4" s="64"/>
    </row>
    <row r="5" spans="1:14" ht="16.5" customHeight="1">
      <c r="A5" s="66"/>
      <c r="B5" s="67"/>
      <c r="C5" s="62"/>
      <c r="D5" s="67"/>
      <c r="E5" s="67"/>
      <c r="F5" s="67"/>
      <c r="G5" s="67"/>
      <c r="H5" s="68"/>
      <c r="I5" s="68"/>
      <c r="J5" s="466" t="s">
        <v>899</v>
      </c>
      <c r="K5" s="467"/>
      <c r="L5" s="467"/>
      <c r="M5" s="467"/>
      <c r="N5" s="64"/>
    </row>
    <row r="6" spans="1:14" ht="15">
      <c r="A6" s="66"/>
      <c r="B6" s="67"/>
      <c r="C6" s="62"/>
      <c r="D6" s="67"/>
      <c r="E6" s="67"/>
      <c r="F6" s="67"/>
      <c r="G6" s="67"/>
      <c r="H6" s="68"/>
      <c r="I6" s="68"/>
      <c r="J6" s="68"/>
      <c r="K6" s="1"/>
      <c r="L6" s="465" t="s">
        <v>925</v>
      </c>
      <c r="M6" s="465"/>
      <c r="N6" s="64"/>
    </row>
    <row r="7" spans="1:14" ht="18.75" customHeight="1">
      <c r="A7" s="66"/>
      <c r="B7" s="67"/>
      <c r="C7" s="62"/>
      <c r="D7" s="67"/>
      <c r="E7" s="67"/>
      <c r="F7" s="67"/>
      <c r="G7" s="67"/>
      <c r="H7" s="68"/>
      <c r="I7" s="68"/>
      <c r="J7" s="68"/>
      <c r="K7" s="1"/>
      <c r="L7" s="7"/>
      <c r="M7" s="7"/>
      <c r="N7" s="64"/>
    </row>
    <row r="8" spans="1:14" ht="34.5" customHeight="1">
      <c r="A8" s="477" t="s">
        <v>42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64"/>
    </row>
    <row r="9" spans="1:14" ht="9.75" customHeight="1">
      <c r="A9" s="66"/>
      <c r="B9" s="67"/>
      <c r="C9" s="62"/>
      <c r="D9" s="67"/>
      <c r="E9" s="67"/>
      <c r="F9" s="67"/>
      <c r="G9" s="67"/>
      <c r="H9" s="68"/>
      <c r="I9" s="68"/>
      <c r="J9" s="68"/>
      <c r="K9" s="64"/>
      <c r="L9" s="64"/>
      <c r="M9" s="64"/>
      <c r="N9" s="64"/>
    </row>
    <row r="10" spans="1:14" ht="17.25" customHeight="1">
      <c r="A10" s="69"/>
      <c r="B10" s="70"/>
      <c r="C10" s="71" t="s">
        <v>43</v>
      </c>
      <c r="D10" s="70"/>
      <c r="E10" s="70"/>
      <c r="F10" s="70"/>
      <c r="G10" s="70"/>
      <c r="H10" s="72"/>
      <c r="I10" s="72"/>
      <c r="J10" s="72"/>
      <c r="K10" s="73"/>
      <c r="L10" s="73"/>
      <c r="M10" s="411" t="s">
        <v>1</v>
      </c>
      <c r="N10" s="64"/>
    </row>
    <row r="11" spans="1:14" ht="32.25" customHeight="1">
      <c r="A11" s="478" t="s">
        <v>909</v>
      </c>
      <c r="B11" s="481" t="s">
        <v>44</v>
      </c>
      <c r="C11" s="481"/>
      <c r="D11" s="481"/>
      <c r="E11" s="481"/>
      <c r="F11" s="481"/>
      <c r="G11" s="481"/>
      <c r="H11" s="481" t="s">
        <v>45</v>
      </c>
      <c r="I11" s="481"/>
      <c r="J11" s="481"/>
      <c r="K11" s="481" t="s">
        <v>621</v>
      </c>
      <c r="L11" s="481" t="s">
        <v>622</v>
      </c>
      <c r="M11" s="484" t="s">
        <v>910</v>
      </c>
      <c r="N11" s="64"/>
    </row>
    <row r="12" spans="1:14" ht="54.75" customHeight="1">
      <c r="A12" s="479"/>
      <c r="B12" s="482"/>
      <c r="C12" s="482"/>
      <c r="D12" s="482"/>
      <c r="E12" s="482"/>
      <c r="F12" s="482"/>
      <c r="G12" s="482"/>
      <c r="H12" s="482" t="s">
        <v>46</v>
      </c>
      <c r="I12" s="482" t="s">
        <v>47</v>
      </c>
      <c r="J12" s="482" t="s">
        <v>48</v>
      </c>
      <c r="K12" s="482"/>
      <c r="L12" s="482"/>
      <c r="M12" s="485"/>
      <c r="N12" s="73"/>
    </row>
    <row r="13" spans="1:14" ht="24" customHeight="1">
      <c r="A13" s="480"/>
      <c r="B13" s="483"/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486"/>
      <c r="N13" s="73"/>
    </row>
    <row r="14" spans="1:14" ht="12" customHeight="1">
      <c r="A14" s="74">
        <v>1</v>
      </c>
      <c r="B14" s="75">
        <v>2</v>
      </c>
      <c r="C14" s="75"/>
      <c r="D14" s="75"/>
      <c r="E14" s="75"/>
      <c r="F14" s="75"/>
      <c r="G14" s="75">
        <v>2</v>
      </c>
      <c r="H14" s="75">
        <v>3</v>
      </c>
      <c r="I14" s="75">
        <v>4</v>
      </c>
      <c r="J14" s="75">
        <v>5</v>
      </c>
      <c r="K14" s="75">
        <v>6</v>
      </c>
      <c r="L14" s="75">
        <v>7</v>
      </c>
      <c r="M14" s="76">
        <v>8</v>
      </c>
      <c r="N14" s="73"/>
    </row>
    <row r="15" spans="1:20" ht="21" customHeight="1">
      <c r="A15" s="77" t="s">
        <v>49</v>
      </c>
      <c r="B15" s="487" t="s">
        <v>50</v>
      </c>
      <c r="C15" s="487"/>
      <c r="D15" s="487"/>
      <c r="E15" s="487"/>
      <c r="F15" s="487"/>
      <c r="G15" s="487"/>
      <c r="H15" s="78">
        <v>100</v>
      </c>
      <c r="I15" s="79">
        <v>0</v>
      </c>
      <c r="J15" s="80">
        <v>0</v>
      </c>
      <c r="K15" s="81">
        <v>897014.59003</v>
      </c>
      <c r="L15" s="81">
        <v>845564.33322</v>
      </c>
      <c r="M15" s="82" t="s">
        <v>51</v>
      </c>
      <c r="N15" s="73">
        <v>100</v>
      </c>
      <c r="Q15" s="65">
        <v>897014.5900300001</v>
      </c>
      <c r="R15" s="65">
        <v>845564.33322</v>
      </c>
      <c r="S15" s="324">
        <f>Q15-K15</f>
        <v>0</v>
      </c>
      <c r="T15" s="325">
        <f>R15-L15</f>
        <v>0</v>
      </c>
    </row>
    <row r="16" spans="1:20" ht="43.5" customHeight="1">
      <c r="A16" s="83"/>
      <c r="B16" s="474" t="s">
        <v>52</v>
      </c>
      <c r="C16" s="474"/>
      <c r="D16" s="474"/>
      <c r="E16" s="474"/>
      <c r="F16" s="474"/>
      <c r="G16" s="474"/>
      <c r="H16" s="84">
        <v>102</v>
      </c>
      <c r="I16" s="85">
        <v>0</v>
      </c>
      <c r="J16" s="86">
        <v>0</v>
      </c>
      <c r="K16" s="87">
        <v>2445.2292599999996</v>
      </c>
      <c r="L16" s="87">
        <v>2427.9746800000003</v>
      </c>
      <c r="M16" s="88" t="s">
        <v>53</v>
      </c>
      <c r="N16" s="73">
        <v>102</v>
      </c>
      <c r="Q16" s="65">
        <v>2445.22926</v>
      </c>
      <c r="R16" s="65">
        <v>2427.97468</v>
      </c>
      <c r="S16" s="324">
        <f aca="true" t="shared" si="0" ref="S16:S55">Q16-K16</f>
        <v>0</v>
      </c>
      <c r="T16" s="325">
        <f aca="true" t="shared" si="1" ref="T16:T55">R16-L16</f>
        <v>0</v>
      </c>
    </row>
    <row r="17" spans="1:20" ht="69.75" customHeight="1">
      <c r="A17" s="83"/>
      <c r="B17" s="474" t="s">
        <v>54</v>
      </c>
      <c r="C17" s="474"/>
      <c r="D17" s="474"/>
      <c r="E17" s="474"/>
      <c r="F17" s="474"/>
      <c r="G17" s="474"/>
      <c r="H17" s="84">
        <v>103</v>
      </c>
      <c r="I17" s="85">
        <v>0</v>
      </c>
      <c r="J17" s="86">
        <v>0</v>
      </c>
      <c r="K17" s="87">
        <v>21585.12</v>
      </c>
      <c r="L17" s="87">
        <v>21013.89526</v>
      </c>
      <c r="M17" s="88" t="s">
        <v>55</v>
      </c>
      <c r="N17" s="73">
        <v>103</v>
      </c>
      <c r="Q17" s="65">
        <v>21585.12</v>
      </c>
      <c r="R17" s="65">
        <v>21013.895259999998</v>
      </c>
      <c r="S17" s="324">
        <f t="shared" si="0"/>
        <v>0</v>
      </c>
      <c r="T17" s="325">
        <f t="shared" si="1"/>
        <v>0</v>
      </c>
    </row>
    <row r="18" spans="1:20" ht="74.25" customHeight="1">
      <c r="A18" s="83"/>
      <c r="B18" s="474" t="s">
        <v>56</v>
      </c>
      <c r="C18" s="474"/>
      <c r="D18" s="474"/>
      <c r="E18" s="474"/>
      <c r="F18" s="474"/>
      <c r="G18" s="474"/>
      <c r="H18" s="84">
        <v>104</v>
      </c>
      <c r="I18" s="85">
        <v>0</v>
      </c>
      <c r="J18" s="86">
        <v>0</v>
      </c>
      <c r="K18" s="87">
        <v>310009.80114</v>
      </c>
      <c r="L18" s="87">
        <v>294773.13684</v>
      </c>
      <c r="M18" s="88" t="s">
        <v>57</v>
      </c>
      <c r="N18" s="73">
        <v>104</v>
      </c>
      <c r="Q18" s="65">
        <v>310009.80114000005</v>
      </c>
      <c r="R18" s="65">
        <v>294773.13684000005</v>
      </c>
      <c r="S18" s="324">
        <f t="shared" si="0"/>
        <v>0</v>
      </c>
      <c r="T18" s="325">
        <f t="shared" si="1"/>
        <v>0</v>
      </c>
    </row>
    <row r="19" spans="1:20" ht="60.75" customHeight="1">
      <c r="A19" s="83"/>
      <c r="B19" s="474" t="s">
        <v>58</v>
      </c>
      <c r="C19" s="474"/>
      <c r="D19" s="474"/>
      <c r="E19" s="474"/>
      <c r="F19" s="474"/>
      <c r="G19" s="474"/>
      <c r="H19" s="84">
        <v>106</v>
      </c>
      <c r="I19" s="85">
        <v>0</v>
      </c>
      <c r="J19" s="86">
        <v>0</v>
      </c>
      <c r="K19" s="87">
        <v>37447.36298</v>
      </c>
      <c r="L19" s="87">
        <v>36138.92754</v>
      </c>
      <c r="M19" s="88" t="s">
        <v>59</v>
      </c>
      <c r="N19" s="73">
        <v>106</v>
      </c>
      <c r="Q19" s="65">
        <v>37447.362980000005</v>
      </c>
      <c r="R19" s="65">
        <v>36138.92754</v>
      </c>
      <c r="S19" s="324">
        <f t="shared" si="0"/>
        <v>0</v>
      </c>
      <c r="T19" s="325">
        <f t="shared" si="1"/>
        <v>0</v>
      </c>
    </row>
    <row r="20" spans="1:20" ht="28.5" customHeight="1">
      <c r="A20" s="83"/>
      <c r="B20" s="474" t="s">
        <v>60</v>
      </c>
      <c r="C20" s="474"/>
      <c r="D20" s="474"/>
      <c r="E20" s="474"/>
      <c r="F20" s="474"/>
      <c r="G20" s="474"/>
      <c r="H20" s="84">
        <v>107</v>
      </c>
      <c r="I20" s="85">
        <v>0</v>
      </c>
      <c r="J20" s="86">
        <v>0</v>
      </c>
      <c r="K20" s="89">
        <v>12717.11625</v>
      </c>
      <c r="L20" s="89">
        <v>12717.11625</v>
      </c>
      <c r="M20" s="88" t="s">
        <v>61</v>
      </c>
      <c r="N20" s="73">
        <v>107</v>
      </c>
      <c r="Q20" s="65">
        <v>12717.11625</v>
      </c>
      <c r="R20" s="65">
        <v>12717.11625</v>
      </c>
      <c r="S20" s="324">
        <f t="shared" si="0"/>
        <v>0</v>
      </c>
      <c r="T20" s="325">
        <f t="shared" si="1"/>
        <v>0</v>
      </c>
    </row>
    <row r="21" spans="1:20" ht="30" customHeight="1">
      <c r="A21" s="326"/>
      <c r="B21" s="474" t="s">
        <v>63</v>
      </c>
      <c r="C21" s="474"/>
      <c r="D21" s="474"/>
      <c r="E21" s="474"/>
      <c r="F21" s="474"/>
      <c r="G21" s="474"/>
      <c r="H21" s="84">
        <v>111</v>
      </c>
      <c r="I21" s="85">
        <v>0</v>
      </c>
      <c r="J21" s="86">
        <v>0</v>
      </c>
      <c r="K21" s="327">
        <v>211008.41366999998</v>
      </c>
      <c r="L21" s="327">
        <v>210086.65459999998</v>
      </c>
      <c r="M21" s="88" t="s">
        <v>64</v>
      </c>
      <c r="N21" s="73">
        <v>111</v>
      </c>
      <c r="Q21" s="65">
        <v>211008.41367</v>
      </c>
      <c r="R21" s="65">
        <v>210086.65459999998</v>
      </c>
      <c r="S21" s="324">
        <f t="shared" si="0"/>
        <v>0</v>
      </c>
      <c r="T21" s="325">
        <f t="shared" si="1"/>
        <v>0</v>
      </c>
    </row>
    <row r="22" spans="1:20" ht="18" customHeight="1">
      <c r="A22" s="326"/>
      <c r="B22" s="474" t="s">
        <v>66</v>
      </c>
      <c r="C22" s="474"/>
      <c r="D22" s="474"/>
      <c r="E22" s="474"/>
      <c r="F22" s="474"/>
      <c r="G22" s="474"/>
      <c r="H22" s="84">
        <v>112</v>
      </c>
      <c r="I22" s="85">
        <v>0</v>
      </c>
      <c r="J22" s="86">
        <v>0</v>
      </c>
      <c r="K22" s="327">
        <v>1401.50755</v>
      </c>
      <c r="L22" s="327">
        <v>867.07416</v>
      </c>
      <c r="M22" s="88" t="s">
        <v>67</v>
      </c>
      <c r="N22" s="73">
        <v>112</v>
      </c>
      <c r="Q22" s="65">
        <v>1401.5075499999998</v>
      </c>
      <c r="R22" s="65">
        <v>867.07416</v>
      </c>
      <c r="S22" s="324">
        <f t="shared" si="0"/>
        <v>0</v>
      </c>
      <c r="T22" s="325">
        <f t="shared" si="1"/>
        <v>0</v>
      </c>
    </row>
    <row r="23" spans="1:20" ht="23.25" customHeight="1">
      <c r="A23" s="326"/>
      <c r="B23" s="474" t="s">
        <v>69</v>
      </c>
      <c r="C23" s="474"/>
      <c r="D23" s="474"/>
      <c r="E23" s="474"/>
      <c r="F23" s="474"/>
      <c r="G23" s="474"/>
      <c r="H23" s="84">
        <v>114</v>
      </c>
      <c r="I23" s="85">
        <v>0</v>
      </c>
      <c r="J23" s="86">
        <v>0</v>
      </c>
      <c r="K23" s="327">
        <v>300400.03918</v>
      </c>
      <c r="L23" s="327">
        <v>267539.55389</v>
      </c>
      <c r="M23" s="88" t="s">
        <v>70</v>
      </c>
      <c r="N23" s="73">
        <v>114</v>
      </c>
      <c r="Q23" s="65">
        <v>300400.03918</v>
      </c>
      <c r="R23" s="65">
        <v>267539.55389</v>
      </c>
      <c r="S23" s="324">
        <f t="shared" si="0"/>
        <v>0</v>
      </c>
      <c r="T23" s="325">
        <f t="shared" si="1"/>
        <v>0</v>
      </c>
    </row>
    <row r="24" spans="1:20" ht="29.25" customHeight="1">
      <c r="A24" s="90" t="s">
        <v>62</v>
      </c>
      <c r="B24" s="475" t="s">
        <v>72</v>
      </c>
      <c r="C24" s="475"/>
      <c r="D24" s="475"/>
      <c r="E24" s="475"/>
      <c r="F24" s="475"/>
      <c r="G24" s="475"/>
      <c r="H24" s="91">
        <v>300</v>
      </c>
      <c r="I24" s="92">
        <v>0</v>
      </c>
      <c r="J24" s="93">
        <v>0</v>
      </c>
      <c r="K24" s="94">
        <v>4712.4</v>
      </c>
      <c r="L24" s="94">
        <v>4500.402190000001</v>
      </c>
      <c r="M24" s="95" t="s">
        <v>73</v>
      </c>
      <c r="N24" s="73">
        <v>300</v>
      </c>
      <c r="Q24" s="65">
        <v>4712.4</v>
      </c>
      <c r="R24" s="65">
        <v>4500.40219</v>
      </c>
      <c r="S24" s="324">
        <f t="shared" si="0"/>
        <v>0</v>
      </c>
      <c r="T24" s="325">
        <f t="shared" si="1"/>
        <v>0</v>
      </c>
    </row>
    <row r="25" spans="1:20" ht="60.75" customHeight="1">
      <c r="A25" s="83"/>
      <c r="B25" s="474" t="s">
        <v>74</v>
      </c>
      <c r="C25" s="474"/>
      <c r="D25" s="474"/>
      <c r="E25" s="474"/>
      <c r="F25" s="474"/>
      <c r="G25" s="474"/>
      <c r="H25" s="84">
        <v>309</v>
      </c>
      <c r="I25" s="85">
        <v>0</v>
      </c>
      <c r="J25" s="86">
        <v>0</v>
      </c>
      <c r="K25" s="87">
        <v>4175</v>
      </c>
      <c r="L25" s="87">
        <v>3963.0992</v>
      </c>
      <c r="M25" s="88" t="s">
        <v>75</v>
      </c>
      <c r="N25" s="73">
        <v>309</v>
      </c>
      <c r="Q25" s="65">
        <v>4175</v>
      </c>
      <c r="R25" s="65">
        <v>3963.0992</v>
      </c>
      <c r="S25" s="324">
        <f t="shared" si="0"/>
        <v>0</v>
      </c>
      <c r="T25" s="325">
        <f t="shared" si="1"/>
        <v>0</v>
      </c>
    </row>
    <row r="26" spans="1:20" ht="48.75" customHeight="1">
      <c r="A26" s="83"/>
      <c r="B26" s="474" t="s">
        <v>76</v>
      </c>
      <c r="C26" s="474"/>
      <c r="D26" s="474"/>
      <c r="E26" s="474"/>
      <c r="F26" s="474"/>
      <c r="G26" s="474"/>
      <c r="H26" s="84">
        <v>314</v>
      </c>
      <c r="I26" s="85">
        <v>0</v>
      </c>
      <c r="J26" s="86">
        <v>0</v>
      </c>
      <c r="K26" s="87">
        <v>537.4</v>
      </c>
      <c r="L26" s="87">
        <v>537.30299</v>
      </c>
      <c r="M26" s="88" t="s">
        <v>61</v>
      </c>
      <c r="N26" s="73">
        <v>314</v>
      </c>
      <c r="Q26" s="65">
        <v>537.4</v>
      </c>
      <c r="R26" s="65">
        <v>537.30299</v>
      </c>
      <c r="S26" s="324">
        <f t="shared" si="0"/>
        <v>0</v>
      </c>
      <c r="T26" s="325">
        <f t="shared" si="1"/>
        <v>0</v>
      </c>
    </row>
    <row r="27" spans="1:20" ht="13.5" customHeight="1">
      <c r="A27" s="90" t="s">
        <v>65</v>
      </c>
      <c r="B27" s="475" t="s">
        <v>78</v>
      </c>
      <c r="C27" s="475"/>
      <c r="D27" s="475"/>
      <c r="E27" s="475"/>
      <c r="F27" s="475"/>
      <c r="G27" s="475"/>
      <c r="H27" s="91">
        <v>400</v>
      </c>
      <c r="I27" s="92">
        <v>0</v>
      </c>
      <c r="J27" s="93">
        <v>0</v>
      </c>
      <c r="K27" s="94">
        <v>74238.87121</v>
      </c>
      <c r="L27" s="94">
        <v>70876.28256</v>
      </c>
      <c r="M27" s="95" t="s">
        <v>73</v>
      </c>
      <c r="N27" s="73">
        <v>400</v>
      </c>
      <c r="Q27" s="65">
        <v>74238.87121</v>
      </c>
      <c r="R27" s="65">
        <v>70876.28256</v>
      </c>
      <c r="S27" s="324">
        <f t="shared" si="0"/>
        <v>0</v>
      </c>
      <c r="T27" s="325">
        <f t="shared" si="1"/>
        <v>0</v>
      </c>
    </row>
    <row r="28" spans="1:20" ht="17.25" customHeight="1">
      <c r="A28" s="83"/>
      <c r="B28" s="474" t="s">
        <v>79</v>
      </c>
      <c r="C28" s="474"/>
      <c r="D28" s="474"/>
      <c r="E28" s="474"/>
      <c r="F28" s="474"/>
      <c r="G28" s="474"/>
      <c r="H28" s="84">
        <v>408</v>
      </c>
      <c r="I28" s="85">
        <v>0</v>
      </c>
      <c r="J28" s="86">
        <v>0</v>
      </c>
      <c r="K28" s="87">
        <v>24277.72121</v>
      </c>
      <c r="L28" s="87">
        <v>20915.13256</v>
      </c>
      <c r="M28" s="88" t="s">
        <v>80</v>
      </c>
      <c r="N28" s="73">
        <v>408</v>
      </c>
      <c r="Q28" s="65">
        <v>24277.72121</v>
      </c>
      <c r="R28" s="65">
        <v>20915.132560000002</v>
      </c>
      <c r="S28" s="324">
        <f t="shared" si="0"/>
        <v>0</v>
      </c>
      <c r="T28" s="325">
        <f t="shared" si="1"/>
        <v>0</v>
      </c>
    </row>
    <row r="29" spans="1:20" ht="17.25" customHeight="1">
      <c r="A29" s="83"/>
      <c r="B29" s="474" t="s">
        <v>81</v>
      </c>
      <c r="C29" s="474"/>
      <c r="D29" s="474"/>
      <c r="E29" s="474"/>
      <c r="F29" s="474"/>
      <c r="G29" s="474"/>
      <c r="H29" s="84">
        <v>409</v>
      </c>
      <c r="I29" s="85">
        <v>0</v>
      </c>
      <c r="J29" s="86">
        <v>0</v>
      </c>
      <c r="K29" s="87">
        <v>49961.15</v>
      </c>
      <c r="L29" s="87">
        <v>49961.15</v>
      </c>
      <c r="M29" s="88" t="s">
        <v>61</v>
      </c>
      <c r="N29" s="73">
        <v>409</v>
      </c>
      <c r="Q29" s="65">
        <v>49961.15</v>
      </c>
      <c r="R29" s="65">
        <v>49961.15</v>
      </c>
      <c r="S29" s="324">
        <f t="shared" si="0"/>
        <v>0</v>
      </c>
      <c r="T29" s="325">
        <f t="shared" si="1"/>
        <v>0</v>
      </c>
    </row>
    <row r="30" spans="1:20" ht="19.5" customHeight="1">
      <c r="A30" s="90" t="s">
        <v>68</v>
      </c>
      <c r="B30" s="475" t="s">
        <v>83</v>
      </c>
      <c r="C30" s="475"/>
      <c r="D30" s="475"/>
      <c r="E30" s="475"/>
      <c r="F30" s="475"/>
      <c r="G30" s="475"/>
      <c r="H30" s="91">
        <v>500</v>
      </c>
      <c r="I30" s="92">
        <v>0</v>
      </c>
      <c r="J30" s="93">
        <v>0</v>
      </c>
      <c r="K30" s="94">
        <v>5021980.38095</v>
      </c>
      <c r="L30" s="94">
        <v>1414805.14917</v>
      </c>
      <c r="M30" s="95" t="s">
        <v>84</v>
      </c>
      <c r="N30" s="73">
        <v>500</v>
      </c>
      <c r="Q30" s="65">
        <v>5021980.38095</v>
      </c>
      <c r="R30" s="65">
        <v>1414805.1491699999</v>
      </c>
      <c r="S30" s="324">
        <f t="shared" si="0"/>
        <v>0</v>
      </c>
      <c r="T30" s="325">
        <f t="shared" si="1"/>
        <v>0</v>
      </c>
    </row>
    <row r="31" spans="1:20" ht="18" customHeight="1">
      <c r="A31" s="83"/>
      <c r="B31" s="474" t="s">
        <v>85</v>
      </c>
      <c r="C31" s="474"/>
      <c r="D31" s="474"/>
      <c r="E31" s="474"/>
      <c r="F31" s="474"/>
      <c r="G31" s="474"/>
      <c r="H31" s="84">
        <v>501</v>
      </c>
      <c r="I31" s="85">
        <v>0</v>
      </c>
      <c r="J31" s="86">
        <v>0</v>
      </c>
      <c r="K31" s="87">
        <v>4017391.76418</v>
      </c>
      <c r="L31" s="87">
        <v>479646.18528</v>
      </c>
      <c r="M31" s="88" t="s">
        <v>86</v>
      </c>
      <c r="N31" s="73">
        <v>501</v>
      </c>
      <c r="Q31" s="65">
        <v>4017391.76418</v>
      </c>
      <c r="R31" s="65">
        <v>479646.18528</v>
      </c>
      <c r="S31" s="324">
        <f t="shared" si="0"/>
        <v>0</v>
      </c>
      <c r="T31" s="325">
        <f t="shared" si="1"/>
        <v>0</v>
      </c>
    </row>
    <row r="32" spans="1:20" ht="18" customHeight="1">
      <c r="A32" s="83"/>
      <c r="B32" s="474" t="s">
        <v>87</v>
      </c>
      <c r="C32" s="474"/>
      <c r="D32" s="474"/>
      <c r="E32" s="474"/>
      <c r="F32" s="474"/>
      <c r="G32" s="474"/>
      <c r="H32" s="84">
        <v>502</v>
      </c>
      <c r="I32" s="85">
        <v>0</v>
      </c>
      <c r="J32" s="86">
        <v>0</v>
      </c>
      <c r="K32" s="87">
        <v>401233.16281999997</v>
      </c>
      <c r="L32" s="87">
        <v>389195.281</v>
      </c>
      <c r="M32" s="88" t="s">
        <v>88</v>
      </c>
      <c r="N32" s="73">
        <v>502</v>
      </c>
      <c r="Q32" s="65">
        <v>401233.16281999997</v>
      </c>
      <c r="R32" s="65">
        <v>389195.2810000001</v>
      </c>
      <c r="S32" s="324">
        <f t="shared" si="0"/>
        <v>0</v>
      </c>
      <c r="T32" s="325">
        <f t="shared" si="1"/>
        <v>0</v>
      </c>
    </row>
    <row r="33" spans="1:20" ht="18" customHeight="1">
      <c r="A33" s="83"/>
      <c r="B33" s="474" t="s">
        <v>89</v>
      </c>
      <c r="C33" s="474"/>
      <c r="D33" s="474"/>
      <c r="E33" s="474"/>
      <c r="F33" s="474"/>
      <c r="G33" s="474"/>
      <c r="H33" s="84">
        <v>503</v>
      </c>
      <c r="I33" s="85">
        <v>0</v>
      </c>
      <c r="J33" s="86">
        <v>0</v>
      </c>
      <c r="K33" s="87">
        <v>603355.45395</v>
      </c>
      <c r="L33" s="87">
        <v>545963.6828899999</v>
      </c>
      <c r="M33" s="88" t="s">
        <v>90</v>
      </c>
      <c r="N33" s="73">
        <v>503</v>
      </c>
      <c r="Q33" s="65">
        <v>603355.4539499999</v>
      </c>
      <c r="R33" s="65">
        <v>545963.6828899998</v>
      </c>
      <c r="S33" s="324">
        <f t="shared" si="0"/>
        <v>0</v>
      </c>
      <c r="T33" s="325">
        <f t="shared" si="1"/>
        <v>0</v>
      </c>
    </row>
    <row r="34" spans="1:20" ht="16.5" customHeight="1">
      <c r="A34" s="90" t="s">
        <v>71</v>
      </c>
      <c r="B34" s="475" t="s">
        <v>92</v>
      </c>
      <c r="C34" s="475"/>
      <c r="D34" s="475"/>
      <c r="E34" s="475"/>
      <c r="F34" s="475"/>
      <c r="G34" s="475"/>
      <c r="H34" s="91">
        <v>700</v>
      </c>
      <c r="I34" s="92">
        <v>0</v>
      </c>
      <c r="J34" s="93">
        <v>0</v>
      </c>
      <c r="K34" s="94">
        <v>2595764.1965300003</v>
      </c>
      <c r="L34" s="94">
        <v>2464832.87969</v>
      </c>
      <c r="M34" s="95" t="s">
        <v>93</v>
      </c>
      <c r="N34" s="73">
        <v>700</v>
      </c>
      <c r="Q34" s="65">
        <v>2595764.1965299994</v>
      </c>
      <c r="R34" s="65">
        <v>2464832.879690001</v>
      </c>
      <c r="S34" s="324">
        <f t="shared" si="0"/>
        <v>0</v>
      </c>
      <c r="T34" s="325">
        <f t="shared" si="1"/>
        <v>0</v>
      </c>
    </row>
    <row r="35" spans="1:20" ht="18" customHeight="1">
      <c r="A35" s="83"/>
      <c r="B35" s="474" t="s">
        <v>94</v>
      </c>
      <c r="C35" s="474"/>
      <c r="D35" s="474"/>
      <c r="E35" s="474"/>
      <c r="F35" s="474"/>
      <c r="G35" s="474"/>
      <c r="H35" s="84">
        <v>701</v>
      </c>
      <c r="I35" s="85">
        <v>0</v>
      </c>
      <c r="J35" s="86">
        <v>0</v>
      </c>
      <c r="K35" s="87">
        <v>895738.60502</v>
      </c>
      <c r="L35" s="87">
        <v>860767.75622</v>
      </c>
      <c r="M35" s="88" t="s">
        <v>95</v>
      </c>
      <c r="N35" s="73">
        <v>701</v>
      </c>
      <c r="Q35" s="65">
        <v>895738.6050199997</v>
      </c>
      <c r="R35" s="65">
        <v>860767.7562200002</v>
      </c>
      <c r="S35" s="324">
        <f t="shared" si="0"/>
        <v>0</v>
      </c>
      <c r="T35" s="325">
        <f t="shared" si="1"/>
        <v>0</v>
      </c>
    </row>
    <row r="36" spans="1:20" ht="18" customHeight="1">
      <c r="A36" s="83"/>
      <c r="B36" s="474" t="s">
        <v>96</v>
      </c>
      <c r="C36" s="474"/>
      <c r="D36" s="474"/>
      <c r="E36" s="474"/>
      <c r="F36" s="474"/>
      <c r="G36" s="474"/>
      <c r="H36" s="84">
        <v>702</v>
      </c>
      <c r="I36" s="85">
        <v>0</v>
      </c>
      <c r="J36" s="86">
        <v>0</v>
      </c>
      <c r="K36" s="87">
        <v>1648780.2967</v>
      </c>
      <c r="L36" s="87">
        <v>1561790.04024</v>
      </c>
      <c r="M36" s="88" t="s">
        <v>97</v>
      </c>
      <c r="N36" s="73">
        <v>702</v>
      </c>
      <c r="Q36" s="65">
        <v>1648780.2966999998</v>
      </c>
      <c r="R36" s="65">
        <v>1561790.0402400005</v>
      </c>
      <c r="S36" s="324">
        <f t="shared" si="0"/>
        <v>0</v>
      </c>
      <c r="T36" s="325">
        <f t="shared" si="1"/>
        <v>0</v>
      </c>
    </row>
    <row r="37" spans="1:20" ht="29.25" customHeight="1">
      <c r="A37" s="83"/>
      <c r="B37" s="474" t="s">
        <v>98</v>
      </c>
      <c r="C37" s="474"/>
      <c r="D37" s="474"/>
      <c r="E37" s="474"/>
      <c r="F37" s="474"/>
      <c r="G37" s="474"/>
      <c r="H37" s="84">
        <v>707</v>
      </c>
      <c r="I37" s="85">
        <v>0</v>
      </c>
      <c r="J37" s="86">
        <v>0</v>
      </c>
      <c r="K37" s="87">
        <v>13697.32649</v>
      </c>
      <c r="L37" s="87">
        <v>12097.916140000001</v>
      </c>
      <c r="M37" s="88" t="s">
        <v>99</v>
      </c>
      <c r="N37" s="73">
        <v>707</v>
      </c>
      <c r="Q37" s="65">
        <v>13697.32649</v>
      </c>
      <c r="R37" s="65">
        <v>12097.916140000001</v>
      </c>
      <c r="S37" s="324">
        <f t="shared" si="0"/>
        <v>0</v>
      </c>
      <c r="T37" s="325">
        <f t="shared" si="1"/>
        <v>0</v>
      </c>
    </row>
    <row r="38" spans="1:20" ht="18" customHeight="1">
      <c r="A38" s="83"/>
      <c r="B38" s="474" t="s">
        <v>100</v>
      </c>
      <c r="C38" s="474"/>
      <c r="D38" s="474"/>
      <c r="E38" s="474"/>
      <c r="F38" s="474"/>
      <c r="G38" s="474"/>
      <c r="H38" s="84">
        <v>709</v>
      </c>
      <c r="I38" s="85">
        <v>0</v>
      </c>
      <c r="J38" s="86">
        <v>0</v>
      </c>
      <c r="K38" s="87">
        <v>37547.96832</v>
      </c>
      <c r="L38" s="87">
        <v>30177.16709</v>
      </c>
      <c r="M38" s="88" t="s">
        <v>101</v>
      </c>
      <c r="N38" s="73">
        <v>709</v>
      </c>
      <c r="Q38" s="65">
        <v>37547.96832000001</v>
      </c>
      <c r="R38" s="65">
        <v>30177.167090000003</v>
      </c>
      <c r="S38" s="324">
        <f t="shared" si="0"/>
        <v>0</v>
      </c>
      <c r="T38" s="325">
        <f t="shared" si="1"/>
        <v>0</v>
      </c>
    </row>
    <row r="39" spans="1:20" ht="27.75" customHeight="1">
      <c r="A39" s="90" t="s">
        <v>77</v>
      </c>
      <c r="B39" s="475" t="s">
        <v>103</v>
      </c>
      <c r="C39" s="475"/>
      <c r="D39" s="475"/>
      <c r="E39" s="475"/>
      <c r="F39" s="475"/>
      <c r="G39" s="475"/>
      <c r="H39" s="91">
        <v>800</v>
      </c>
      <c r="I39" s="92">
        <v>0</v>
      </c>
      <c r="J39" s="93">
        <v>0</v>
      </c>
      <c r="K39" s="94">
        <v>79362.60501</v>
      </c>
      <c r="L39" s="94">
        <v>68004.52693</v>
      </c>
      <c r="M39" s="95" t="s">
        <v>104</v>
      </c>
      <c r="N39" s="73">
        <v>800</v>
      </c>
      <c r="Q39" s="65">
        <v>79362.60501</v>
      </c>
      <c r="R39" s="65">
        <v>68004.52692999999</v>
      </c>
      <c r="S39" s="324">
        <f t="shared" si="0"/>
        <v>0</v>
      </c>
      <c r="T39" s="325">
        <f t="shared" si="1"/>
        <v>0</v>
      </c>
    </row>
    <row r="40" spans="1:20" ht="14.25" customHeight="1">
      <c r="A40" s="83"/>
      <c r="B40" s="474" t="s">
        <v>105</v>
      </c>
      <c r="C40" s="474"/>
      <c r="D40" s="474"/>
      <c r="E40" s="474"/>
      <c r="F40" s="474"/>
      <c r="G40" s="474"/>
      <c r="H40" s="84">
        <v>801</v>
      </c>
      <c r="I40" s="85">
        <v>0</v>
      </c>
      <c r="J40" s="86">
        <v>0</v>
      </c>
      <c r="K40" s="87">
        <v>78661.07514</v>
      </c>
      <c r="L40" s="87">
        <v>67314.64142</v>
      </c>
      <c r="M40" s="88" t="s">
        <v>106</v>
      </c>
      <c r="N40" s="73">
        <v>801</v>
      </c>
      <c r="Q40" s="65">
        <v>78661.07514</v>
      </c>
      <c r="R40" s="65">
        <v>67314.64142</v>
      </c>
      <c r="S40" s="324">
        <f t="shared" si="0"/>
        <v>0</v>
      </c>
      <c r="T40" s="325">
        <f t="shared" si="1"/>
        <v>0</v>
      </c>
    </row>
    <row r="41" spans="1:20" ht="45.75" customHeight="1">
      <c r="A41" s="83"/>
      <c r="B41" s="474" t="s">
        <v>107</v>
      </c>
      <c r="C41" s="474"/>
      <c r="D41" s="474"/>
      <c r="E41" s="474"/>
      <c r="F41" s="474"/>
      <c r="G41" s="474"/>
      <c r="H41" s="84">
        <v>806</v>
      </c>
      <c r="I41" s="85">
        <v>0</v>
      </c>
      <c r="J41" s="86">
        <v>0</v>
      </c>
      <c r="K41" s="87">
        <v>701.52987</v>
      </c>
      <c r="L41" s="87">
        <v>689.88551</v>
      </c>
      <c r="M41" s="88" t="s">
        <v>108</v>
      </c>
      <c r="N41" s="73">
        <v>806</v>
      </c>
      <c r="Q41" s="65">
        <v>701.52987</v>
      </c>
      <c r="R41" s="65">
        <v>689.88551</v>
      </c>
      <c r="S41" s="324">
        <f t="shared" si="0"/>
        <v>0</v>
      </c>
      <c r="T41" s="325">
        <f t="shared" si="1"/>
        <v>0</v>
      </c>
    </row>
    <row r="42" spans="1:20" ht="42" customHeight="1">
      <c r="A42" s="90" t="s">
        <v>82</v>
      </c>
      <c r="B42" s="475" t="s">
        <v>110</v>
      </c>
      <c r="C42" s="475"/>
      <c r="D42" s="475"/>
      <c r="E42" s="475"/>
      <c r="F42" s="475"/>
      <c r="G42" s="475"/>
      <c r="H42" s="91">
        <v>900</v>
      </c>
      <c r="I42" s="92">
        <v>0</v>
      </c>
      <c r="J42" s="93">
        <v>0</v>
      </c>
      <c r="K42" s="94">
        <v>947555.89489</v>
      </c>
      <c r="L42" s="94">
        <v>842045.28863</v>
      </c>
      <c r="M42" s="95" t="s">
        <v>111</v>
      </c>
      <c r="N42" s="73">
        <v>900</v>
      </c>
      <c r="Q42" s="65">
        <v>947555.8948899999</v>
      </c>
      <c r="R42" s="65">
        <v>842045.2886300001</v>
      </c>
      <c r="S42" s="324">
        <f t="shared" si="0"/>
        <v>0</v>
      </c>
      <c r="T42" s="325">
        <f t="shared" si="1"/>
        <v>0</v>
      </c>
    </row>
    <row r="43" spans="1:20" ht="17.25" customHeight="1">
      <c r="A43" s="83"/>
      <c r="B43" s="474" t="s">
        <v>112</v>
      </c>
      <c r="C43" s="474"/>
      <c r="D43" s="474"/>
      <c r="E43" s="474"/>
      <c r="F43" s="474"/>
      <c r="G43" s="474"/>
      <c r="H43" s="84">
        <v>901</v>
      </c>
      <c r="I43" s="85">
        <v>0</v>
      </c>
      <c r="J43" s="86">
        <v>0</v>
      </c>
      <c r="K43" s="87">
        <v>238242.70638999998</v>
      </c>
      <c r="L43" s="87">
        <v>213058.13963999998</v>
      </c>
      <c r="M43" s="88" t="s">
        <v>113</v>
      </c>
      <c r="N43" s="73">
        <v>901</v>
      </c>
      <c r="Q43" s="65">
        <v>238242.70639</v>
      </c>
      <c r="R43" s="65">
        <v>213058.13964000004</v>
      </c>
      <c r="S43" s="324">
        <f t="shared" si="0"/>
        <v>0</v>
      </c>
      <c r="T43" s="325">
        <f t="shared" si="1"/>
        <v>0</v>
      </c>
    </row>
    <row r="44" spans="1:20" ht="17.25" customHeight="1">
      <c r="A44" s="83"/>
      <c r="B44" s="474" t="s">
        <v>114</v>
      </c>
      <c r="C44" s="474"/>
      <c r="D44" s="474"/>
      <c r="E44" s="474"/>
      <c r="F44" s="474"/>
      <c r="G44" s="474"/>
      <c r="H44" s="84">
        <v>902</v>
      </c>
      <c r="I44" s="85">
        <v>0</v>
      </c>
      <c r="J44" s="86">
        <v>0</v>
      </c>
      <c r="K44" s="87">
        <v>255027.15465</v>
      </c>
      <c r="L44" s="87">
        <v>240154.27347</v>
      </c>
      <c r="M44" s="88" t="s">
        <v>115</v>
      </c>
      <c r="N44" s="73">
        <v>902</v>
      </c>
      <c r="Q44" s="65">
        <v>255027.1546499999</v>
      </c>
      <c r="R44" s="65">
        <v>240154.27347000004</v>
      </c>
      <c r="S44" s="324">
        <f t="shared" si="0"/>
        <v>0</v>
      </c>
      <c r="T44" s="325">
        <f t="shared" si="1"/>
        <v>0</v>
      </c>
    </row>
    <row r="45" spans="1:20" ht="17.25" customHeight="1">
      <c r="A45" s="83"/>
      <c r="B45" s="474" t="s">
        <v>116</v>
      </c>
      <c r="C45" s="474"/>
      <c r="D45" s="474"/>
      <c r="E45" s="474"/>
      <c r="F45" s="474"/>
      <c r="G45" s="474"/>
      <c r="H45" s="84">
        <v>903</v>
      </c>
      <c r="I45" s="85">
        <v>0</v>
      </c>
      <c r="J45" s="86">
        <v>0</v>
      </c>
      <c r="K45" s="87">
        <v>2743.9391299999997</v>
      </c>
      <c r="L45" s="87">
        <v>2189.78427</v>
      </c>
      <c r="M45" s="88" t="s">
        <v>117</v>
      </c>
      <c r="N45" s="73">
        <v>903</v>
      </c>
      <c r="Q45" s="65">
        <v>2743.9391299999997</v>
      </c>
      <c r="R45" s="65">
        <v>2189.78427</v>
      </c>
      <c r="S45" s="324">
        <f t="shared" si="0"/>
        <v>0</v>
      </c>
      <c r="T45" s="325">
        <f t="shared" si="1"/>
        <v>0</v>
      </c>
    </row>
    <row r="46" spans="1:20" ht="17.25" customHeight="1">
      <c r="A46" s="83"/>
      <c r="B46" s="474" t="s">
        <v>118</v>
      </c>
      <c r="C46" s="474"/>
      <c r="D46" s="474"/>
      <c r="E46" s="474"/>
      <c r="F46" s="474"/>
      <c r="G46" s="474"/>
      <c r="H46" s="84">
        <v>904</v>
      </c>
      <c r="I46" s="85">
        <v>0</v>
      </c>
      <c r="J46" s="86">
        <v>0</v>
      </c>
      <c r="K46" s="87">
        <v>217111.76733</v>
      </c>
      <c r="L46" s="87">
        <v>186352.41879</v>
      </c>
      <c r="M46" s="88" t="s">
        <v>119</v>
      </c>
      <c r="N46" s="73">
        <v>904</v>
      </c>
      <c r="Q46" s="65">
        <v>217111.76733</v>
      </c>
      <c r="R46" s="65">
        <v>186352.41879</v>
      </c>
      <c r="S46" s="324">
        <f t="shared" si="0"/>
        <v>0</v>
      </c>
      <c r="T46" s="325">
        <f t="shared" si="1"/>
        <v>0</v>
      </c>
    </row>
    <row r="47" spans="1:20" ht="17.25" customHeight="1">
      <c r="A47" s="83"/>
      <c r="B47" s="474" t="s">
        <v>120</v>
      </c>
      <c r="C47" s="474"/>
      <c r="D47" s="474"/>
      <c r="E47" s="474"/>
      <c r="F47" s="474"/>
      <c r="G47" s="474"/>
      <c r="H47" s="84">
        <v>908</v>
      </c>
      <c r="I47" s="85">
        <v>0</v>
      </c>
      <c r="J47" s="86">
        <v>0</v>
      </c>
      <c r="K47" s="87">
        <v>9571.057480000001</v>
      </c>
      <c r="L47" s="87">
        <v>6920.68143</v>
      </c>
      <c r="M47" s="88" t="s">
        <v>121</v>
      </c>
      <c r="N47" s="73">
        <v>908</v>
      </c>
      <c r="Q47" s="65">
        <v>9571.057480000001</v>
      </c>
      <c r="R47" s="65">
        <v>6920.68143</v>
      </c>
      <c r="S47" s="324">
        <f t="shared" si="0"/>
        <v>0</v>
      </c>
      <c r="T47" s="325">
        <f t="shared" si="1"/>
        <v>0</v>
      </c>
    </row>
    <row r="48" spans="1:20" ht="42.75" customHeight="1">
      <c r="A48" s="83"/>
      <c r="B48" s="474" t="s">
        <v>122</v>
      </c>
      <c r="C48" s="474"/>
      <c r="D48" s="474"/>
      <c r="E48" s="474"/>
      <c r="F48" s="474"/>
      <c r="G48" s="474"/>
      <c r="H48" s="84">
        <v>910</v>
      </c>
      <c r="I48" s="85">
        <v>0</v>
      </c>
      <c r="J48" s="86">
        <v>0</v>
      </c>
      <c r="K48" s="87">
        <v>224859.26991</v>
      </c>
      <c r="L48" s="87">
        <v>193369.99103</v>
      </c>
      <c r="M48" s="88" t="s">
        <v>123</v>
      </c>
      <c r="N48" s="73">
        <v>910</v>
      </c>
      <c r="Q48" s="65">
        <v>224859.26990999997</v>
      </c>
      <c r="R48" s="65">
        <v>193369.99103000003</v>
      </c>
      <c r="S48" s="324">
        <f t="shared" si="0"/>
        <v>0</v>
      </c>
      <c r="T48" s="325">
        <f t="shared" si="1"/>
        <v>0</v>
      </c>
    </row>
    <row r="49" spans="1:20" ht="19.5" customHeight="1">
      <c r="A49" s="90" t="s">
        <v>91</v>
      </c>
      <c r="B49" s="475" t="s">
        <v>125</v>
      </c>
      <c r="C49" s="475"/>
      <c r="D49" s="475"/>
      <c r="E49" s="475"/>
      <c r="F49" s="475"/>
      <c r="G49" s="475"/>
      <c r="H49" s="91">
        <v>1000</v>
      </c>
      <c r="I49" s="92">
        <v>0</v>
      </c>
      <c r="J49" s="93">
        <v>0</v>
      </c>
      <c r="K49" s="94">
        <v>1098623.1081400001</v>
      </c>
      <c r="L49" s="94">
        <v>875407.30311</v>
      </c>
      <c r="M49" s="95" t="s">
        <v>126</v>
      </c>
      <c r="N49" s="73">
        <v>1000</v>
      </c>
      <c r="Q49" s="65">
        <v>1098623.1081400001</v>
      </c>
      <c r="R49" s="65">
        <v>875407.3031100002</v>
      </c>
      <c r="S49" s="324">
        <f t="shared" si="0"/>
        <v>0</v>
      </c>
      <c r="T49" s="325">
        <f t="shared" si="1"/>
        <v>0</v>
      </c>
    </row>
    <row r="50" spans="1:20" ht="17.25" customHeight="1">
      <c r="A50" s="83"/>
      <c r="B50" s="474" t="s">
        <v>127</v>
      </c>
      <c r="C50" s="474"/>
      <c r="D50" s="474"/>
      <c r="E50" s="474"/>
      <c r="F50" s="474"/>
      <c r="G50" s="474"/>
      <c r="H50" s="84">
        <v>1001</v>
      </c>
      <c r="I50" s="85">
        <v>0</v>
      </c>
      <c r="J50" s="86">
        <v>0</v>
      </c>
      <c r="K50" s="87">
        <v>4075.77585</v>
      </c>
      <c r="L50" s="87">
        <v>3786.81292</v>
      </c>
      <c r="M50" s="88" t="s">
        <v>128</v>
      </c>
      <c r="N50" s="73">
        <v>1001</v>
      </c>
      <c r="Q50" s="65">
        <v>4075.77585</v>
      </c>
      <c r="R50" s="65">
        <v>3786.81292</v>
      </c>
      <c r="S50" s="324">
        <f t="shared" si="0"/>
        <v>0</v>
      </c>
      <c r="T50" s="325">
        <f t="shared" si="1"/>
        <v>0</v>
      </c>
    </row>
    <row r="51" spans="1:20" ht="17.25" customHeight="1">
      <c r="A51" s="83"/>
      <c r="B51" s="474" t="s">
        <v>129</v>
      </c>
      <c r="C51" s="474"/>
      <c r="D51" s="474"/>
      <c r="E51" s="474"/>
      <c r="F51" s="474"/>
      <c r="G51" s="474"/>
      <c r="H51" s="84">
        <v>1002</v>
      </c>
      <c r="I51" s="85">
        <v>0</v>
      </c>
      <c r="J51" s="86">
        <v>0</v>
      </c>
      <c r="K51" s="87">
        <v>46280.76589</v>
      </c>
      <c r="L51" s="87">
        <v>44018.24015</v>
      </c>
      <c r="M51" s="88" t="s">
        <v>57</v>
      </c>
      <c r="N51" s="73">
        <v>1002</v>
      </c>
      <c r="Q51" s="65">
        <v>46280.76589000001</v>
      </c>
      <c r="R51" s="65">
        <v>44018.240150000005</v>
      </c>
      <c r="S51" s="324">
        <f t="shared" si="0"/>
        <v>0</v>
      </c>
      <c r="T51" s="325">
        <f t="shared" si="1"/>
        <v>0</v>
      </c>
    </row>
    <row r="52" spans="1:20" ht="17.25" customHeight="1">
      <c r="A52" s="83"/>
      <c r="B52" s="474" t="s">
        <v>130</v>
      </c>
      <c r="C52" s="474"/>
      <c r="D52" s="474"/>
      <c r="E52" s="474"/>
      <c r="F52" s="474"/>
      <c r="G52" s="474"/>
      <c r="H52" s="84">
        <v>1003</v>
      </c>
      <c r="I52" s="85">
        <v>0</v>
      </c>
      <c r="J52" s="86">
        <v>0</v>
      </c>
      <c r="K52" s="87">
        <v>928606.0810499999</v>
      </c>
      <c r="L52" s="87">
        <v>723271.71555</v>
      </c>
      <c r="M52" s="88" t="s">
        <v>131</v>
      </c>
      <c r="N52" s="73">
        <v>1003</v>
      </c>
      <c r="Q52" s="65">
        <v>928606.08105</v>
      </c>
      <c r="R52" s="65">
        <v>723271.7155500002</v>
      </c>
      <c r="S52" s="324">
        <f t="shared" si="0"/>
        <v>0</v>
      </c>
      <c r="T52" s="325">
        <f t="shared" si="1"/>
        <v>0</v>
      </c>
    </row>
    <row r="53" spans="1:20" ht="17.25" customHeight="1">
      <c r="A53" s="83"/>
      <c r="B53" s="474" t="s">
        <v>132</v>
      </c>
      <c r="C53" s="474"/>
      <c r="D53" s="474"/>
      <c r="E53" s="474"/>
      <c r="F53" s="474"/>
      <c r="G53" s="474"/>
      <c r="H53" s="84">
        <v>1004</v>
      </c>
      <c r="I53" s="85">
        <v>0</v>
      </c>
      <c r="J53" s="86">
        <v>0</v>
      </c>
      <c r="K53" s="87">
        <v>71836.02913</v>
      </c>
      <c r="L53" s="87">
        <v>64170.65299</v>
      </c>
      <c r="M53" s="88" t="s">
        <v>133</v>
      </c>
      <c r="N53" s="73">
        <v>1004</v>
      </c>
      <c r="Q53" s="65">
        <v>71836.02913</v>
      </c>
      <c r="R53" s="65">
        <v>64170.65298999999</v>
      </c>
      <c r="S53" s="324">
        <f t="shared" si="0"/>
        <v>0</v>
      </c>
      <c r="T53" s="325">
        <f t="shared" si="1"/>
        <v>0</v>
      </c>
    </row>
    <row r="54" spans="1:20" ht="32.25" customHeight="1">
      <c r="A54" s="83"/>
      <c r="B54" s="474" t="s">
        <v>134</v>
      </c>
      <c r="C54" s="474"/>
      <c r="D54" s="474"/>
      <c r="E54" s="474"/>
      <c r="F54" s="474"/>
      <c r="G54" s="474"/>
      <c r="H54" s="84">
        <v>1006</v>
      </c>
      <c r="I54" s="85">
        <v>0</v>
      </c>
      <c r="J54" s="86">
        <v>0</v>
      </c>
      <c r="K54" s="87">
        <v>47824.45622</v>
      </c>
      <c r="L54" s="87">
        <v>40159.8815</v>
      </c>
      <c r="M54" s="88" t="s">
        <v>135</v>
      </c>
      <c r="N54" s="73">
        <v>1006</v>
      </c>
      <c r="Q54" s="65">
        <v>47824.45622</v>
      </c>
      <c r="R54" s="65">
        <v>40159.88150000002</v>
      </c>
      <c r="S54" s="324">
        <f t="shared" si="0"/>
        <v>0</v>
      </c>
      <c r="T54" s="325">
        <f t="shared" si="1"/>
        <v>0</v>
      </c>
    </row>
    <row r="55" spans="1:20" ht="21" customHeight="1">
      <c r="A55" s="96"/>
      <c r="B55" s="476" t="s">
        <v>550</v>
      </c>
      <c r="C55" s="476"/>
      <c r="D55" s="476"/>
      <c r="E55" s="476"/>
      <c r="F55" s="476"/>
      <c r="G55" s="476"/>
      <c r="H55" s="97" t="s">
        <v>136</v>
      </c>
      <c r="I55" s="97" t="s">
        <v>137</v>
      </c>
      <c r="J55" s="97" t="s">
        <v>138</v>
      </c>
      <c r="K55" s="98">
        <v>10719252.04676</v>
      </c>
      <c r="L55" s="98">
        <v>6586036.1655</v>
      </c>
      <c r="M55" s="99" t="s">
        <v>139</v>
      </c>
      <c r="N55" s="73"/>
      <c r="Q55" s="65">
        <v>10719252.046759997</v>
      </c>
      <c r="R55" s="65">
        <v>6586036.1655</v>
      </c>
      <c r="S55" s="324">
        <f t="shared" si="0"/>
        <v>0</v>
      </c>
      <c r="T55" s="325">
        <f t="shared" si="1"/>
        <v>0</v>
      </c>
    </row>
    <row r="58" spans="7:13" ht="18.75">
      <c r="G58" s="101"/>
      <c r="H58" s="102"/>
      <c r="I58" s="102"/>
      <c r="J58" s="102"/>
      <c r="K58" s="102"/>
      <c r="L58" s="102"/>
      <c r="M58" s="102"/>
    </row>
    <row r="59" spans="1:13" s="105" customFormat="1" ht="15" customHeight="1">
      <c r="A59" s="103"/>
      <c r="B59" s="104"/>
      <c r="C59" s="104"/>
      <c r="D59" s="104"/>
      <c r="E59" s="104"/>
      <c r="F59" s="104"/>
      <c r="H59" s="106"/>
      <c r="I59" s="106"/>
      <c r="J59" s="106"/>
      <c r="K59" s="106"/>
      <c r="L59" s="106"/>
      <c r="M59" s="106"/>
    </row>
    <row r="60" spans="1:13" s="105" customFormat="1" ht="15" customHeight="1">
      <c r="A60" s="103"/>
      <c r="B60" s="104"/>
      <c r="C60" s="104"/>
      <c r="D60" s="104"/>
      <c r="E60" s="104"/>
      <c r="F60" s="104"/>
      <c r="H60" s="106"/>
      <c r="I60" s="106"/>
      <c r="J60" s="106"/>
      <c r="K60" s="106"/>
      <c r="L60" s="106"/>
      <c r="M60" s="106"/>
    </row>
    <row r="61" spans="1:13" s="105" customFormat="1" ht="15" customHeight="1">
      <c r="A61" s="103"/>
      <c r="B61" s="104"/>
      <c r="C61" s="104"/>
      <c r="D61" s="104"/>
      <c r="E61" s="104"/>
      <c r="F61" s="104"/>
      <c r="H61" s="106"/>
      <c r="I61" s="106"/>
      <c r="J61" s="106"/>
      <c r="K61" s="106"/>
      <c r="L61" s="106"/>
      <c r="M61" s="106"/>
    </row>
    <row r="62" spans="1:13" s="105" customFormat="1" ht="15" customHeight="1">
      <c r="A62" s="103"/>
      <c r="B62" s="104"/>
      <c r="C62" s="104"/>
      <c r="D62" s="104"/>
      <c r="E62" s="104"/>
      <c r="F62" s="104"/>
      <c r="H62" s="106"/>
      <c r="I62" s="106"/>
      <c r="J62" s="106"/>
      <c r="K62" s="106"/>
      <c r="L62" s="106"/>
      <c r="M62" s="106"/>
    </row>
    <row r="63" spans="1:13" s="105" customFormat="1" ht="15" customHeight="1">
      <c r="A63" s="103"/>
      <c r="B63" s="104"/>
      <c r="C63" s="104"/>
      <c r="D63" s="104"/>
      <c r="E63" s="104"/>
      <c r="F63" s="104"/>
      <c r="H63" s="106"/>
      <c r="I63" s="106"/>
      <c r="J63" s="106"/>
      <c r="K63" s="106"/>
      <c r="L63" s="106"/>
      <c r="M63" s="106"/>
    </row>
    <row r="64" spans="1:12" s="105" customFormat="1" ht="15" customHeight="1">
      <c r="A64" s="103"/>
      <c r="B64" s="104"/>
      <c r="C64" s="104"/>
      <c r="D64" s="104"/>
      <c r="E64" s="104"/>
      <c r="F64" s="104"/>
      <c r="H64" s="106"/>
      <c r="I64" s="106"/>
      <c r="J64" s="106"/>
      <c r="L64" s="107"/>
    </row>
    <row r="65" spans="7:13" ht="15">
      <c r="G65" s="102"/>
      <c r="H65" s="102"/>
      <c r="I65" s="102"/>
      <c r="J65" s="102"/>
      <c r="K65" s="102"/>
      <c r="L65" s="102"/>
      <c r="M65" s="102"/>
    </row>
  </sheetData>
  <sheetProtection/>
  <mergeCells count="57">
    <mergeCell ref="I12:I13"/>
    <mergeCell ref="J12:J13"/>
    <mergeCell ref="B15:G15"/>
    <mergeCell ref="B16:G16"/>
    <mergeCell ref="L1:M1"/>
    <mergeCell ref="L2:M2"/>
    <mergeCell ref="K3:M3"/>
    <mergeCell ref="K4:M4"/>
    <mergeCell ref="L6:M6"/>
    <mergeCell ref="B17:G17"/>
    <mergeCell ref="B18:G18"/>
    <mergeCell ref="A8:M8"/>
    <mergeCell ref="A11:A13"/>
    <mergeCell ref="B11:G13"/>
    <mergeCell ref="H11:J11"/>
    <mergeCell ref="K11:K13"/>
    <mergeCell ref="L11:L13"/>
    <mergeCell ref="M11:M13"/>
    <mergeCell ref="H12:H13"/>
    <mergeCell ref="B21:G21"/>
    <mergeCell ref="B22:G22"/>
    <mergeCell ref="B19:G19"/>
    <mergeCell ref="B20:G20"/>
    <mergeCell ref="B23:G23"/>
    <mergeCell ref="B24:G24"/>
    <mergeCell ref="B29:G29"/>
    <mergeCell ref="B30:G30"/>
    <mergeCell ref="B27:G27"/>
    <mergeCell ref="B28:G28"/>
    <mergeCell ref="B25:G25"/>
    <mergeCell ref="B26:G26"/>
    <mergeCell ref="B45:G45"/>
    <mergeCell ref="B46:G46"/>
    <mergeCell ref="B31:G31"/>
    <mergeCell ref="B32:G32"/>
    <mergeCell ref="B33:G33"/>
    <mergeCell ref="B34:G34"/>
    <mergeCell ref="B35:G35"/>
    <mergeCell ref="B36:G36"/>
    <mergeCell ref="B41:G41"/>
    <mergeCell ref="B42:G42"/>
    <mergeCell ref="B43:G43"/>
    <mergeCell ref="B44:G44"/>
    <mergeCell ref="B37:G37"/>
    <mergeCell ref="B38:G38"/>
    <mergeCell ref="B39:G39"/>
    <mergeCell ref="B40:G40"/>
    <mergeCell ref="J5:M5"/>
    <mergeCell ref="B47:G47"/>
    <mergeCell ref="B48:G48"/>
    <mergeCell ref="B49:G49"/>
    <mergeCell ref="B50:G50"/>
    <mergeCell ref="B55:G55"/>
    <mergeCell ref="B51:G51"/>
    <mergeCell ref="B52:G52"/>
    <mergeCell ref="B53:G53"/>
    <mergeCell ref="B54:G54"/>
  </mergeCells>
  <printOptions/>
  <pageMargins left="0.89" right="0.27" top="0.53" bottom="0.39" header="0.37" footer="0.17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64"/>
  <sheetViews>
    <sheetView workbookViewId="0" topLeftCell="A1">
      <selection activeCell="N6" sqref="N6:O6"/>
    </sheetView>
  </sheetViews>
  <sheetFormatPr defaultColWidth="12.625" defaultRowHeight="12.75"/>
  <cols>
    <col min="1" max="1" width="3.625" style="338" customWidth="1"/>
    <col min="2" max="7" width="12.625" style="142" hidden="1" customWidth="1"/>
    <col min="8" max="8" width="35.625" style="338" customWidth="1"/>
    <col min="9" max="9" width="9.25390625" style="335" customWidth="1"/>
    <col min="10" max="10" width="10.00390625" style="335" customWidth="1"/>
    <col min="11" max="11" width="9.75390625" style="335" customWidth="1"/>
    <col min="12" max="12" width="9.25390625" style="335" customWidth="1"/>
    <col min="13" max="13" width="17.625" style="335" customWidth="1"/>
    <col min="14" max="14" width="16.125" style="335" customWidth="1"/>
    <col min="15" max="15" width="12.875" style="335" customWidth="1"/>
    <col min="16" max="16" width="15.375" style="335" customWidth="1"/>
    <col min="17" max="16384" width="12.625" style="335" customWidth="1"/>
  </cols>
  <sheetData>
    <row r="1" spans="1:15" ht="16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"/>
      <c r="N1" s="465" t="s">
        <v>903</v>
      </c>
      <c r="O1" s="465"/>
    </row>
    <row r="2" spans="1:15" ht="16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"/>
      <c r="N2" s="466" t="s">
        <v>897</v>
      </c>
      <c r="O2" s="466"/>
    </row>
    <row r="3" spans="1:15" ht="16.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465" t="s">
        <v>900</v>
      </c>
      <c r="N3" s="469"/>
      <c r="O3" s="469"/>
    </row>
    <row r="4" spans="1:15" ht="16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466" t="s">
        <v>898</v>
      </c>
      <c r="N4" s="467"/>
      <c r="O4" s="467"/>
    </row>
    <row r="5" spans="1:15" ht="17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466" t="s">
        <v>899</v>
      </c>
      <c r="M5" s="467"/>
      <c r="N5" s="467"/>
      <c r="O5" s="467"/>
    </row>
    <row r="6" spans="1:15" ht="16.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"/>
      <c r="N6" s="465" t="s">
        <v>925</v>
      </c>
      <c r="O6" s="465"/>
    </row>
    <row r="7" spans="1:15" ht="16.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334"/>
      <c r="N7" s="334"/>
      <c r="O7" s="334"/>
    </row>
    <row r="8" spans="1:15" ht="18" customHeight="1">
      <c r="A8" s="495" t="s">
        <v>140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</row>
    <row r="9" spans="1:15" ht="8.2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334"/>
      <c r="N9" s="334"/>
      <c r="O9" s="334"/>
    </row>
    <row r="10" spans="1:15" ht="12.7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334"/>
      <c r="O10" s="410" t="s">
        <v>1</v>
      </c>
    </row>
    <row r="11" spans="1:15" ht="17.25" customHeight="1">
      <c r="A11" s="496" t="s">
        <v>909</v>
      </c>
      <c r="B11" s="498" t="s">
        <v>44</v>
      </c>
      <c r="C11" s="498"/>
      <c r="D11" s="498"/>
      <c r="E11" s="498"/>
      <c r="F11" s="498"/>
      <c r="G11" s="498"/>
      <c r="H11" s="498"/>
      <c r="I11" s="499" t="s">
        <v>141</v>
      </c>
      <c r="J11" s="499"/>
      <c r="K11" s="499"/>
      <c r="L11" s="499"/>
      <c r="M11" s="498" t="s">
        <v>142</v>
      </c>
      <c r="N11" s="498" t="s">
        <v>622</v>
      </c>
      <c r="O11" s="500" t="s">
        <v>919</v>
      </c>
    </row>
    <row r="12" spans="1:15" ht="54.75" customHeight="1">
      <c r="A12" s="497"/>
      <c r="B12" s="494"/>
      <c r="C12" s="494"/>
      <c r="D12" s="494"/>
      <c r="E12" s="494"/>
      <c r="F12" s="494"/>
      <c r="G12" s="494"/>
      <c r="H12" s="494"/>
      <c r="I12" s="494" t="s">
        <v>911</v>
      </c>
      <c r="J12" s="494" t="s">
        <v>144</v>
      </c>
      <c r="K12" s="494" t="s">
        <v>47</v>
      </c>
      <c r="L12" s="494" t="s">
        <v>145</v>
      </c>
      <c r="M12" s="494"/>
      <c r="N12" s="494"/>
      <c r="O12" s="501"/>
    </row>
    <row r="13" spans="1:15" ht="28.5" customHeight="1">
      <c r="A13" s="497"/>
      <c r="B13" s="494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501"/>
    </row>
    <row r="14" spans="1:15" s="336" customFormat="1" ht="13.5" customHeight="1">
      <c r="A14" s="333">
        <v>1</v>
      </c>
      <c r="B14" s="110"/>
      <c r="C14" s="110"/>
      <c r="D14" s="110"/>
      <c r="E14" s="110"/>
      <c r="F14" s="110"/>
      <c r="G14" s="110"/>
      <c r="H14" s="110">
        <v>2</v>
      </c>
      <c r="I14" s="110">
        <v>3</v>
      </c>
      <c r="J14" s="110">
        <v>4</v>
      </c>
      <c r="K14" s="110">
        <v>5</v>
      </c>
      <c r="L14" s="110">
        <v>6</v>
      </c>
      <c r="M14" s="110">
        <v>7</v>
      </c>
      <c r="N14" s="110">
        <v>8</v>
      </c>
      <c r="O14" s="111">
        <v>9</v>
      </c>
    </row>
    <row r="15" spans="1:15" s="109" customFormat="1" ht="46.5" customHeight="1">
      <c r="A15" s="112" t="s">
        <v>49</v>
      </c>
      <c r="B15" s="490" t="s">
        <v>146</v>
      </c>
      <c r="C15" s="490"/>
      <c r="D15" s="490"/>
      <c r="E15" s="490"/>
      <c r="F15" s="490"/>
      <c r="G15" s="490"/>
      <c r="H15" s="490"/>
      <c r="I15" s="113">
        <v>834</v>
      </c>
      <c r="J15" s="114">
        <v>0</v>
      </c>
      <c r="K15" s="115">
        <v>0</v>
      </c>
      <c r="L15" s="113">
        <v>0</v>
      </c>
      <c r="M15" s="116">
        <v>12717.11625</v>
      </c>
      <c r="N15" s="116">
        <v>12717.11625</v>
      </c>
      <c r="O15" s="117">
        <f>N15/M15</f>
        <v>1</v>
      </c>
    </row>
    <row r="16" spans="1:15" s="109" customFormat="1" ht="30.75" customHeight="1">
      <c r="A16" s="118"/>
      <c r="B16" s="427"/>
      <c r="C16" s="491" t="s">
        <v>60</v>
      </c>
      <c r="D16" s="491"/>
      <c r="E16" s="491"/>
      <c r="F16" s="491"/>
      <c r="G16" s="491"/>
      <c r="H16" s="491"/>
      <c r="I16" s="119">
        <v>834</v>
      </c>
      <c r="J16" s="120">
        <v>107</v>
      </c>
      <c r="K16" s="121">
        <v>0</v>
      </c>
      <c r="L16" s="119">
        <v>0</v>
      </c>
      <c r="M16" s="122">
        <v>12717.11625</v>
      </c>
      <c r="N16" s="122">
        <v>12717.11625</v>
      </c>
      <c r="O16" s="123">
        <f aca="true" t="shared" si="0" ref="O16:O79">N16/M16</f>
        <v>1</v>
      </c>
    </row>
    <row r="17" spans="1:15" s="109" customFormat="1" ht="14.25" customHeight="1">
      <c r="A17" s="118"/>
      <c r="B17" s="427"/>
      <c r="C17" s="428"/>
      <c r="D17" s="488" t="s">
        <v>147</v>
      </c>
      <c r="E17" s="488"/>
      <c r="F17" s="488"/>
      <c r="G17" s="488"/>
      <c r="H17" s="488"/>
      <c r="I17" s="124">
        <v>834</v>
      </c>
      <c r="J17" s="125">
        <v>107</v>
      </c>
      <c r="K17" s="126">
        <v>200000</v>
      </c>
      <c r="L17" s="124">
        <v>0</v>
      </c>
      <c r="M17" s="127">
        <v>12717.11625</v>
      </c>
      <c r="N17" s="127">
        <v>12717.11625</v>
      </c>
      <c r="O17" s="128">
        <f t="shared" si="0"/>
        <v>1</v>
      </c>
    </row>
    <row r="18" spans="1:15" s="109" customFormat="1" ht="15.75" customHeight="1">
      <c r="A18" s="118"/>
      <c r="B18" s="427"/>
      <c r="C18" s="428"/>
      <c r="D18" s="429"/>
      <c r="E18" s="488" t="s">
        <v>147</v>
      </c>
      <c r="F18" s="488"/>
      <c r="G18" s="488"/>
      <c r="H18" s="488"/>
      <c r="I18" s="124">
        <v>834</v>
      </c>
      <c r="J18" s="125">
        <v>107</v>
      </c>
      <c r="K18" s="126">
        <v>200000</v>
      </c>
      <c r="L18" s="124">
        <v>0</v>
      </c>
      <c r="M18" s="127">
        <v>12717.11625</v>
      </c>
      <c r="N18" s="127">
        <v>12717.11625</v>
      </c>
      <c r="O18" s="128">
        <f t="shared" si="0"/>
        <v>1</v>
      </c>
    </row>
    <row r="19" spans="1:15" s="109" customFormat="1" ht="27" customHeight="1">
      <c r="A19" s="118"/>
      <c r="B19" s="427"/>
      <c r="C19" s="428"/>
      <c r="D19" s="429"/>
      <c r="E19" s="429"/>
      <c r="F19" s="488" t="s">
        <v>148</v>
      </c>
      <c r="G19" s="488"/>
      <c r="H19" s="488"/>
      <c r="I19" s="124">
        <v>834</v>
      </c>
      <c r="J19" s="125">
        <v>107</v>
      </c>
      <c r="K19" s="126">
        <v>200003</v>
      </c>
      <c r="L19" s="124">
        <v>0</v>
      </c>
      <c r="M19" s="127">
        <v>12717.11625</v>
      </c>
      <c r="N19" s="127">
        <v>12717.11625</v>
      </c>
      <c r="O19" s="128">
        <f t="shared" si="0"/>
        <v>1</v>
      </c>
    </row>
    <row r="20" spans="1:15" s="109" customFormat="1" ht="28.5" customHeight="1">
      <c r="A20" s="118"/>
      <c r="B20" s="427"/>
      <c r="C20" s="428"/>
      <c r="D20" s="429"/>
      <c r="E20" s="429"/>
      <c r="F20" s="429"/>
      <c r="G20" s="489" t="s">
        <v>149</v>
      </c>
      <c r="H20" s="489"/>
      <c r="I20" s="124">
        <v>834</v>
      </c>
      <c r="J20" s="125">
        <v>107</v>
      </c>
      <c r="K20" s="126">
        <v>200003</v>
      </c>
      <c r="L20" s="124">
        <v>500</v>
      </c>
      <c r="M20" s="127">
        <v>12717.11625</v>
      </c>
      <c r="N20" s="127">
        <v>12717.11625</v>
      </c>
      <c r="O20" s="128">
        <f t="shared" si="0"/>
        <v>1</v>
      </c>
    </row>
    <row r="21" spans="1:15" s="109" customFormat="1" ht="55.5" customHeight="1">
      <c r="A21" s="112" t="s">
        <v>62</v>
      </c>
      <c r="B21" s="490" t="s">
        <v>150</v>
      </c>
      <c r="C21" s="490"/>
      <c r="D21" s="490"/>
      <c r="E21" s="490"/>
      <c r="F21" s="490"/>
      <c r="G21" s="490"/>
      <c r="H21" s="490"/>
      <c r="I21" s="113">
        <v>900</v>
      </c>
      <c r="J21" s="114">
        <v>0</v>
      </c>
      <c r="K21" s="115">
        <v>0</v>
      </c>
      <c r="L21" s="113">
        <v>0</v>
      </c>
      <c r="M21" s="116">
        <v>295579.20463</v>
      </c>
      <c r="N21" s="116">
        <v>284553.64528999996</v>
      </c>
      <c r="O21" s="117">
        <f t="shared" si="0"/>
        <v>0.9626984606247871</v>
      </c>
    </row>
    <row r="22" spans="1:16" s="109" customFormat="1" ht="57" customHeight="1">
      <c r="A22" s="118"/>
      <c r="B22" s="427"/>
      <c r="C22" s="491" t="s">
        <v>58</v>
      </c>
      <c r="D22" s="491"/>
      <c r="E22" s="491"/>
      <c r="F22" s="491"/>
      <c r="G22" s="491"/>
      <c r="H22" s="491"/>
      <c r="I22" s="119">
        <v>900</v>
      </c>
      <c r="J22" s="120">
        <v>106</v>
      </c>
      <c r="K22" s="121">
        <v>0</v>
      </c>
      <c r="L22" s="119">
        <v>0</v>
      </c>
      <c r="M22" s="122">
        <v>25069.808050000007</v>
      </c>
      <c r="N22" s="122">
        <v>24099.340799999998</v>
      </c>
      <c r="O22" s="123">
        <f t="shared" si="0"/>
        <v>0.9612894024531629</v>
      </c>
      <c r="P22" s="139"/>
    </row>
    <row r="23" spans="1:16" s="109" customFormat="1" ht="30.75" customHeight="1">
      <c r="A23" s="118"/>
      <c r="B23" s="427"/>
      <c r="C23" s="428"/>
      <c r="D23" s="488" t="s">
        <v>151</v>
      </c>
      <c r="E23" s="488"/>
      <c r="F23" s="488"/>
      <c r="G23" s="488"/>
      <c r="H23" s="488"/>
      <c r="I23" s="124">
        <v>900</v>
      </c>
      <c r="J23" s="125">
        <v>106</v>
      </c>
      <c r="K23" s="126">
        <v>20000</v>
      </c>
      <c r="L23" s="124">
        <v>0</v>
      </c>
      <c r="M23" s="127">
        <v>25069.808050000007</v>
      </c>
      <c r="N23" s="127">
        <v>24099.340799999998</v>
      </c>
      <c r="O23" s="128">
        <f t="shared" si="0"/>
        <v>0.9612894024531629</v>
      </c>
      <c r="P23" s="139"/>
    </row>
    <row r="24" spans="1:15" s="109" customFormat="1" ht="14.25" customHeight="1">
      <c r="A24" s="118"/>
      <c r="B24" s="427"/>
      <c r="C24" s="428"/>
      <c r="D24" s="429"/>
      <c r="E24" s="488" t="s">
        <v>152</v>
      </c>
      <c r="F24" s="488"/>
      <c r="G24" s="488"/>
      <c r="H24" s="488"/>
      <c r="I24" s="124">
        <v>900</v>
      </c>
      <c r="J24" s="125">
        <v>106</v>
      </c>
      <c r="K24" s="126">
        <v>20400</v>
      </c>
      <c r="L24" s="124">
        <v>0</v>
      </c>
      <c r="M24" s="127">
        <v>25069.808050000007</v>
      </c>
      <c r="N24" s="127">
        <v>24099.340799999998</v>
      </c>
      <c r="O24" s="128">
        <f t="shared" si="0"/>
        <v>0.9612894024531629</v>
      </c>
    </row>
    <row r="25" spans="1:15" s="109" customFormat="1" ht="61.5" customHeight="1">
      <c r="A25" s="118"/>
      <c r="B25" s="427"/>
      <c r="C25" s="428"/>
      <c r="D25" s="429"/>
      <c r="E25" s="429"/>
      <c r="F25" s="488" t="s">
        <v>150</v>
      </c>
      <c r="G25" s="488"/>
      <c r="H25" s="488"/>
      <c r="I25" s="124">
        <v>900</v>
      </c>
      <c r="J25" s="125">
        <v>106</v>
      </c>
      <c r="K25" s="126">
        <v>20417</v>
      </c>
      <c r="L25" s="124">
        <v>0</v>
      </c>
      <c r="M25" s="127">
        <v>25069.808050000007</v>
      </c>
      <c r="N25" s="127">
        <v>24099.340799999998</v>
      </c>
      <c r="O25" s="128">
        <f t="shared" si="0"/>
        <v>0.9612894024531629</v>
      </c>
    </row>
    <row r="26" spans="1:15" s="109" customFormat="1" ht="27.75" customHeight="1">
      <c r="A26" s="118"/>
      <c r="B26" s="427"/>
      <c r="C26" s="428"/>
      <c r="D26" s="429"/>
      <c r="E26" s="429"/>
      <c r="F26" s="429"/>
      <c r="G26" s="489" t="s">
        <v>149</v>
      </c>
      <c r="H26" s="489"/>
      <c r="I26" s="124">
        <v>900</v>
      </c>
      <c r="J26" s="125">
        <v>106</v>
      </c>
      <c r="K26" s="126">
        <v>20417</v>
      </c>
      <c r="L26" s="124">
        <v>500</v>
      </c>
      <c r="M26" s="127">
        <v>25069.808050000007</v>
      </c>
      <c r="N26" s="127">
        <v>24099.340799999998</v>
      </c>
      <c r="O26" s="128">
        <f t="shared" si="0"/>
        <v>0.9612894024531629</v>
      </c>
    </row>
    <row r="27" spans="1:15" s="109" customFormat="1" ht="30.75" customHeight="1">
      <c r="A27" s="118"/>
      <c r="B27" s="427"/>
      <c r="C27" s="428"/>
      <c r="D27" s="429"/>
      <c r="E27" s="429"/>
      <c r="F27" s="429"/>
      <c r="G27" s="430"/>
      <c r="H27" s="431" t="s">
        <v>153</v>
      </c>
      <c r="I27" s="124">
        <v>900</v>
      </c>
      <c r="J27" s="125">
        <v>106</v>
      </c>
      <c r="K27" s="126">
        <v>20417</v>
      </c>
      <c r="L27" s="124">
        <v>500</v>
      </c>
      <c r="M27" s="127">
        <v>1411.69714</v>
      </c>
      <c r="N27" s="127">
        <v>0</v>
      </c>
      <c r="O27" s="123">
        <f t="shared" si="0"/>
        <v>0</v>
      </c>
    </row>
    <row r="28" spans="1:15" s="109" customFormat="1" ht="29.25" customHeight="1">
      <c r="A28" s="118"/>
      <c r="B28" s="427"/>
      <c r="C28" s="491" t="s">
        <v>63</v>
      </c>
      <c r="D28" s="491"/>
      <c r="E28" s="491"/>
      <c r="F28" s="491"/>
      <c r="G28" s="491"/>
      <c r="H28" s="491"/>
      <c r="I28" s="119">
        <v>900</v>
      </c>
      <c r="J28" s="120">
        <v>111</v>
      </c>
      <c r="K28" s="121">
        <v>0</v>
      </c>
      <c r="L28" s="119">
        <v>0</v>
      </c>
      <c r="M28" s="122">
        <v>211008.41367</v>
      </c>
      <c r="N28" s="122">
        <v>210086.65459999998</v>
      </c>
      <c r="O28" s="128">
        <f t="shared" si="0"/>
        <v>0.9956316477908715</v>
      </c>
    </row>
    <row r="29" spans="1:15" s="109" customFormat="1" ht="28.5" customHeight="1">
      <c r="A29" s="118"/>
      <c r="B29" s="427"/>
      <c r="C29" s="428"/>
      <c r="D29" s="488" t="s">
        <v>154</v>
      </c>
      <c r="E29" s="488"/>
      <c r="F29" s="488"/>
      <c r="G29" s="488"/>
      <c r="H29" s="488"/>
      <c r="I29" s="124">
        <v>900</v>
      </c>
      <c r="J29" s="125">
        <v>111</v>
      </c>
      <c r="K29" s="126">
        <v>650000</v>
      </c>
      <c r="L29" s="124">
        <v>0</v>
      </c>
      <c r="M29" s="127">
        <v>211008.41367</v>
      </c>
      <c r="N29" s="127">
        <v>210086.65459999998</v>
      </c>
      <c r="O29" s="128">
        <f t="shared" si="0"/>
        <v>0.9956316477908715</v>
      </c>
    </row>
    <row r="30" spans="1:15" s="109" customFormat="1" ht="30" customHeight="1">
      <c r="A30" s="118"/>
      <c r="B30" s="427"/>
      <c r="C30" s="428"/>
      <c r="D30" s="429"/>
      <c r="E30" s="488" t="s">
        <v>155</v>
      </c>
      <c r="F30" s="488"/>
      <c r="G30" s="488"/>
      <c r="H30" s="488"/>
      <c r="I30" s="124">
        <v>900</v>
      </c>
      <c r="J30" s="125">
        <v>111</v>
      </c>
      <c r="K30" s="126">
        <v>650300</v>
      </c>
      <c r="L30" s="124">
        <v>0</v>
      </c>
      <c r="M30" s="127">
        <v>211008.41367</v>
      </c>
      <c r="N30" s="127">
        <v>210086.65459999998</v>
      </c>
      <c r="O30" s="128">
        <f t="shared" si="0"/>
        <v>0.9956316477908715</v>
      </c>
    </row>
    <row r="31" spans="1:15" s="109" customFormat="1" ht="42.75" customHeight="1">
      <c r="A31" s="118"/>
      <c r="B31" s="427"/>
      <c r="C31" s="428"/>
      <c r="D31" s="429"/>
      <c r="E31" s="429"/>
      <c r="F31" s="488" t="s">
        <v>156</v>
      </c>
      <c r="G31" s="488"/>
      <c r="H31" s="488"/>
      <c r="I31" s="124">
        <v>900</v>
      </c>
      <c r="J31" s="125">
        <v>111</v>
      </c>
      <c r="K31" s="126">
        <v>650301</v>
      </c>
      <c r="L31" s="124">
        <v>0</v>
      </c>
      <c r="M31" s="127">
        <v>130310.20178</v>
      </c>
      <c r="N31" s="127">
        <v>130310.20178</v>
      </c>
      <c r="O31" s="128">
        <f t="shared" si="0"/>
        <v>1</v>
      </c>
    </row>
    <row r="32" spans="1:15" s="109" customFormat="1" ht="14.25" customHeight="1">
      <c r="A32" s="118"/>
      <c r="B32" s="427"/>
      <c r="C32" s="428"/>
      <c r="D32" s="429"/>
      <c r="E32" s="429"/>
      <c r="F32" s="429"/>
      <c r="G32" s="489" t="s">
        <v>157</v>
      </c>
      <c r="H32" s="489"/>
      <c r="I32" s="124">
        <v>900</v>
      </c>
      <c r="J32" s="125">
        <v>111</v>
      </c>
      <c r="K32" s="126">
        <v>650301</v>
      </c>
      <c r="L32" s="124">
        <v>13</v>
      </c>
      <c r="M32" s="127">
        <v>130310.20178</v>
      </c>
      <c r="N32" s="127">
        <v>130310.20178</v>
      </c>
      <c r="O32" s="128">
        <f t="shared" si="0"/>
        <v>1</v>
      </c>
    </row>
    <row r="33" spans="1:15" s="109" customFormat="1" ht="15" customHeight="1">
      <c r="A33" s="118"/>
      <c r="B33" s="427"/>
      <c r="C33" s="428"/>
      <c r="D33" s="429"/>
      <c r="E33" s="429"/>
      <c r="F33" s="488" t="s">
        <v>158</v>
      </c>
      <c r="G33" s="488"/>
      <c r="H33" s="488"/>
      <c r="I33" s="124">
        <v>900</v>
      </c>
      <c r="J33" s="125">
        <v>111</v>
      </c>
      <c r="K33" s="126">
        <v>650302</v>
      </c>
      <c r="L33" s="124">
        <v>0</v>
      </c>
      <c r="M33" s="127">
        <v>80698.21189</v>
      </c>
      <c r="N33" s="127">
        <v>79776.45281999999</v>
      </c>
      <c r="O33" s="128">
        <f t="shared" si="0"/>
        <v>0.9885777014333791</v>
      </c>
    </row>
    <row r="34" spans="1:15" s="109" customFormat="1" ht="15.75" customHeight="1">
      <c r="A34" s="118"/>
      <c r="B34" s="427"/>
      <c r="C34" s="428"/>
      <c r="D34" s="429"/>
      <c r="E34" s="429"/>
      <c r="F34" s="429"/>
      <c r="G34" s="489" t="s">
        <v>157</v>
      </c>
      <c r="H34" s="489"/>
      <c r="I34" s="124">
        <v>900</v>
      </c>
      <c r="J34" s="125">
        <v>111</v>
      </c>
      <c r="K34" s="126">
        <v>650302</v>
      </c>
      <c r="L34" s="124">
        <v>13</v>
      </c>
      <c r="M34" s="127">
        <v>80698.21189</v>
      </c>
      <c r="N34" s="127">
        <v>79776.45281999999</v>
      </c>
      <c r="O34" s="123">
        <f t="shared" si="0"/>
        <v>0.9885777014333791</v>
      </c>
    </row>
    <row r="35" spans="1:16" s="109" customFormat="1" ht="15.75" customHeight="1">
      <c r="A35" s="118"/>
      <c r="B35" s="427"/>
      <c r="C35" s="491" t="s">
        <v>66</v>
      </c>
      <c r="D35" s="491"/>
      <c r="E35" s="491"/>
      <c r="F35" s="491"/>
      <c r="G35" s="491"/>
      <c r="H35" s="491"/>
      <c r="I35" s="119">
        <v>900</v>
      </c>
      <c r="J35" s="120">
        <v>112</v>
      </c>
      <c r="K35" s="121">
        <v>0</v>
      </c>
      <c r="L35" s="119">
        <v>0</v>
      </c>
      <c r="M35" s="122">
        <v>533.20102</v>
      </c>
      <c r="N35" s="122">
        <v>0</v>
      </c>
      <c r="O35" s="128">
        <f t="shared" si="0"/>
        <v>0</v>
      </c>
      <c r="P35" s="139"/>
    </row>
    <row r="36" spans="1:15" s="109" customFormat="1" ht="15.75" customHeight="1">
      <c r="A36" s="118"/>
      <c r="B36" s="427"/>
      <c r="C36" s="428"/>
      <c r="D36" s="488" t="s">
        <v>66</v>
      </c>
      <c r="E36" s="488"/>
      <c r="F36" s="488"/>
      <c r="G36" s="488"/>
      <c r="H36" s="488"/>
      <c r="I36" s="124">
        <v>900</v>
      </c>
      <c r="J36" s="125">
        <v>112</v>
      </c>
      <c r="K36" s="126">
        <v>700000</v>
      </c>
      <c r="L36" s="124">
        <v>0</v>
      </c>
      <c r="M36" s="127">
        <v>533.20102</v>
      </c>
      <c r="N36" s="127">
        <v>0</v>
      </c>
      <c r="O36" s="128">
        <f t="shared" si="0"/>
        <v>0</v>
      </c>
    </row>
    <row r="37" spans="1:15" s="109" customFormat="1" ht="27.75" customHeight="1">
      <c r="A37" s="118"/>
      <c r="B37" s="427"/>
      <c r="C37" s="428"/>
      <c r="D37" s="429"/>
      <c r="E37" s="488" t="s">
        <v>159</v>
      </c>
      <c r="F37" s="488"/>
      <c r="G37" s="488"/>
      <c r="H37" s="488"/>
      <c r="I37" s="124">
        <v>900</v>
      </c>
      <c r="J37" s="125">
        <v>112</v>
      </c>
      <c r="K37" s="126">
        <v>700500</v>
      </c>
      <c r="L37" s="124">
        <v>0</v>
      </c>
      <c r="M37" s="127">
        <v>533.20102</v>
      </c>
      <c r="N37" s="127">
        <v>0</v>
      </c>
      <c r="O37" s="128">
        <f t="shared" si="0"/>
        <v>0</v>
      </c>
    </row>
    <row r="38" spans="1:15" s="109" customFormat="1" ht="15.75" customHeight="1">
      <c r="A38" s="118"/>
      <c r="B38" s="427"/>
      <c r="C38" s="428"/>
      <c r="D38" s="429"/>
      <c r="E38" s="429"/>
      <c r="F38" s="429"/>
      <c r="G38" s="489" t="s">
        <v>157</v>
      </c>
      <c r="H38" s="489"/>
      <c r="I38" s="124">
        <v>900</v>
      </c>
      <c r="J38" s="125">
        <v>112</v>
      </c>
      <c r="K38" s="126">
        <v>700500</v>
      </c>
      <c r="L38" s="124">
        <v>13</v>
      </c>
      <c r="M38" s="127">
        <v>533.20102</v>
      </c>
      <c r="N38" s="127">
        <v>0</v>
      </c>
      <c r="O38" s="123">
        <f t="shared" si="0"/>
        <v>0</v>
      </c>
    </row>
    <row r="39" spans="1:16" s="109" customFormat="1" ht="30" customHeight="1">
      <c r="A39" s="118"/>
      <c r="B39" s="427"/>
      <c r="C39" s="491" t="s">
        <v>69</v>
      </c>
      <c r="D39" s="491"/>
      <c r="E39" s="491"/>
      <c r="F39" s="491"/>
      <c r="G39" s="491"/>
      <c r="H39" s="491"/>
      <c r="I39" s="119">
        <v>900</v>
      </c>
      <c r="J39" s="120">
        <v>114</v>
      </c>
      <c r="K39" s="121">
        <v>0</v>
      </c>
      <c r="L39" s="119">
        <v>0</v>
      </c>
      <c r="M39" s="122">
        <v>22191.632</v>
      </c>
      <c r="N39" s="122">
        <v>13591.5</v>
      </c>
      <c r="O39" s="128">
        <f t="shared" si="0"/>
        <v>0.612460588748047</v>
      </c>
      <c r="P39" s="139"/>
    </row>
    <row r="40" spans="1:16" s="109" customFormat="1" ht="42.75" customHeight="1">
      <c r="A40" s="118"/>
      <c r="B40" s="427"/>
      <c r="C40" s="428"/>
      <c r="D40" s="488" t="s">
        <v>160</v>
      </c>
      <c r="E40" s="488"/>
      <c r="F40" s="488"/>
      <c r="G40" s="488"/>
      <c r="H40" s="488"/>
      <c r="I40" s="124">
        <v>900</v>
      </c>
      <c r="J40" s="125">
        <v>114</v>
      </c>
      <c r="K40" s="126">
        <v>920000</v>
      </c>
      <c r="L40" s="124">
        <v>0</v>
      </c>
      <c r="M40" s="127">
        <v>22191.632</v>
      </c>
      <c r="N40" s="127">
        <v>13591.5</v>
      </c>
      <c r="O40" s="128">
        <f t="shared" si="0"/>
        <v>0.612460588748047</v>
      </c>
      <c r="P40" s="140"/>
    </row>
    <row r="41" spans="1:15" s="109" customFormat="1" ht="29.25" customHeight="1">
      <c r="A41" s="118"/>
      <c r="B41" s="427"/>
      <c r="C41" s="428"/>
      <c r="D41" s="429"/>
      <c r="E41" s="488" t="s">
        <v>161</v>
      </c>
      <c r="F41" s="488"/>
      <c r="G41" s="488"/>
      <c r="H41" s="488"/>
      <c r="I41" s="124">
        <v>900</v>
      </c>
      <c r="J41" s="125">
        <v>114</v>
      </c>
      <c r="K41" s="126">
        <v>920300</v>
      </c>
      <c r="L41" s="124">
        <v>0</v>
      </c>
      <c r="M41" s="127">
        <v>22191.632</v>
      </c>
      <c r="N41" s="127">
        <v>13591.5</v>
      </c>
      <c r="O41" s="128">
        <f t="shared" si="0"/>
        <v>0.612460588748047</v>
      </c>
    </row>
    <row r="42" spans="1:15" s="109" customFormat="1" ht="28.5" customHeight="1">
      <c r="A42" s="118"/>
      <c r="B42" s="427"/>
      <c r="C42" s="428"/>
      <c r="D42" s="429"/>
      <c r="E42" s="429"/>
      <c r="F42" s="488" t="s">
        <v>162</v>
      </c>
      <c r="G42" s="488"/>
      <c r="H42" s="488"/>
      <c r="I42" s="124">
        <v>900</v>
      </c>
      <c r="J42" s="125">
        <v>114</v>
      </c>
      <c r="K42" s="126">
        <v>920352</v>
      </c>
      <c r="L42" s="124">
        <v>0</v>
      </c>
      <c r="M42" s="127">
        <v>100</v>
      </c>
      <c r="N42" s="127">
        <v>0</v>
      </c>
      <c r="O42" s="128">
        <f t="shared" si="0"/>
        <v>0</v>
      </c>
    </row>
    <row r="43" spans="1:15" s="109" customFormat="1" ht="29.25" customHeight="1">
      <c r="A43" s="118"/>
      <c r="B43" s="427"/>
      <c r="C43" s="428"/>
      <c r="D43" s="429"/>
      <c r="E43" s="429"/>
      <c r="F43" s="429"/>
      <c r="G43" s="489" t="s">
        <v>149</v>
      </c>
      <c r="H43" s="489"/>
      <c r="I43" s="124">
        <v>900</v>
      </c>
      <c r="J43" s="125">
        <v>114</v>
      </c>
      <c r="K43" s="126">
        <v>920352</v>
      </c>
      <c r="L43" s="124">
        <v>500</v>
      </c>
      <c r="M43" s="127">
        <v>100</v>
      </c>
      <c r="N43" s="127">
        <v>0</v>
      </c>
      <c r="O43" s="128">
        <f t="shared" si="0"/>
        <v>0</v>
      </c>
    </row>
    <row r="44" spans="1:15" s="109" customFormat="1" ht="170.25" customHeight="1">
      <c r="A44" s="118"/>
      <c r="B44" s="427"/>
      <c r="C44" s="428"/>
      <c r="D44" s="429"/>
      <c r="E44" s="429"/>
      <c r="F44" s="488" t="s">
        <v>163</v>
      </c>
      <c r="G44" s="488"/>
      <c r="H44" s="488"/>
      <c r="I44" s="124">
        <v>900</v>
      </c>
      <c r="J44" s="125">
        <v>114</v>
      </c>
      <c r="K44" s="126">
        <v>920366</v>
      </c>
      <c r="L44" s="124">
        <v>0</v>
      </c>
      <c r="M44" s="127">
        <v>9151.5</v>
      </c>
      <c r="N44" s="127">
        <v>9151.5</v>
      </c>
      <c r="O44" s="128">
        <f t="shared" si="0"/>
        <v>1</v>
      </c>
    </row>
    <row r="45" spans="1:15" s="109" customFormat="1" ht="16.5" customHeight="1">
      <c r="A45" s="118"/>
      <c r="B45" s="427"/>
      <c r="C45" s="428"/>
      <c r="D45" s="429"/>
      <c r="E45" s="429"/>
      <c r="F45" s="429"/>
      <c r="G45" s="489" t="s">
        <v>164</v>
      </c>
      <c r="H45" s="489"/>
      <c r="I45" s="124">
        <v>900</v>
      </c>
      <c r="J45" s="125">
        <v>114</v>
      </c>
      <c r="K45" s="126">
        <v>920366</v>
      </c>
      <c r="L45" s="124">
        <v>18</v>
      </c>
      <c r="M45" s="127">
        <v>9151.5</v>
      </c>
      <c r="N45" s="127">
        <v>9151.5</v>
      </c>
      <c r="O45" s="128">
        <f t="shared" si="0"/>
        <v>1</v>
      </c>
    </row>
    <row r="46" spans="1:15" s="109" customFormat="1" ht="166.5" customHeight="1">
      <c r="A46" s="118"/>
      <c r="B46" s="427"/>
      <c r="C46" s="428"/>
      <c r="D46" s="429"/>
      <c r="E46" s="429"/>
      <c r="F46" s="488" t="s">
        <v>165</v>
      </c>
      <c r="G46" s="488"/>
      <c r="H46" s="488"/>
      <c r="I46" s="124">
        <v>900</v>
      </c>
      <c r="J46" s="125">
        <v>114</v>
      </c>
      <c r="K46" s="126">
        <v>920367</v>
      </c>
      <c r="L46" s="124">
        <v>0</v>
      </c>
      <c r="M46" s="127">
        <v>8037.232</v>
      </c>
      <c r="N46" s="127">
        <v>3450</v>
      </c>
      <c r="O46" s="128">
        <f t="shared" si="0"/>
        <v>0.4292522599820436</v>
      </c>
    </row>
    <row r="47" spans="1:15" s="109" customFormat="1" ht="15.75" customHeight="1">
      <c r="A47" s="118"/>
      <c r="B47" s="427"/>
      <c r="C47" s="428"/>
      <c r="D47" s="429"/>
      <c r="E47" s="429"/>
      <c r="F47" s="429"/>
      <c r="G47" s="489" t="s">
        <v>164</v>
      </c>
      <c r="H47" s="489"/>
      <c r="I47" s="124">
        <v>900</v>
      </c>
      <c r="J47" s="125">
        <v>114</v>
      </c>
      <c r="K47" s="126">
        <v>920367</v>
      </c>
      <c r="L47" s="124">
        <v>18</v>
      </c>
      <c r="M47" s="127">
        <v>8037.232</v>
      </c>
      <c r="N47" s="127">
        <v>3450</v>
      </c>
      <c r="O47" s="128">
        <f t="shared" si="0"/>
        <v>0.4292522599820436</v>
      </c>
    </row>
    <row r="48" spans="1:15" s="109" customFormat="1" ht="15.75" customHeight="1">
      <c r="A48" s="118"/>
      <c r="B48" s="427"/>
      <c r="C48" s="428"/>
      <c r="D48" s="429"/>
      <c r="E48" s="429"/>
      <c r="F48" s="488" t="s">
        <v>166</v>
      </c>
      <c r="G48" s="488"/>
      <c r="H48" s="488"/>
      <c r="I48" s="124">
        <v>900</v>
      </c>
      <c r="J48" s="125">
        <v>114</v>
      </c>
      <c r="K48" s="126">
        <v>920368</v>
      </c>
      <c r="L48" s="124">
        <v>0</v>
      </c>
      <c r="M48" s="127">
        <v>4902.9</v>
      </c>
      <c r="N48" s="127">
        <v>990</v>
      </c>
      <c r="O48" s="128">
        <f t="shared" si="0"/>
        <v>0.20192131187664444</v>
      </c>
    </row>
    <row r="49" spans="1:15" s="109" customFormat="1" ht="15" customHeight="1">
      <c r="A49" s="118"/>
      <c r="B49" s="427"/>
      <c r="C49" s="428"/>
      <c r="D49" s="429"/>
      <c r="E49" s="429"/>
      <c r="F49" s="429"/>
      <c r="G49" s="489" t="s">
        <v>164</v>
      </c>
      <c r="H49" s="489"/>
      <c r="I49" s="124">
        <v>900</v>
      </c>
      <c r="J49" s="125">
        <v>114</v>
      </c>
      <c r="K49" s="126">
        <v>920368</v>
      </c>
      <c r="L49" s="124">
        <v>18</v>
      </c>
      <c r="M49" s="127">
        <v>4902.9</v>
      </c>
      <c r="N49" s="127">
        <v>990</v>
      </c>
      <c r="O49" s="123">
        <f t="shared" si="0"/>
        <v>0.20192131187664444</v>
      </c>
    </row>
    <row r="50" spans="1:16" s="109" customFormat="1" ht="12" customHeight="1">
      <c r="A50" s="118"/>
      <c r="B50" s="427"/>
      <c r="C50" s="491" t="s">
        <v>87</v>
      </c>
      <c r="D50" s="491"/>
      <c r="E50" s="491"/>
      <c r="F50" s="491"/>
      <c r="G50" s="491"/>
      <c r="H50" s="491"/>
      <c r="I50" s="119">
        <v>900</v>
      </c>
      <c r="J50" s="120">
        <v>502</v>
      </c>
      <c r="K50" s="121">
        <v>0</v>
      </c>
      <c r="L50" s="119">
        <v>0</v>
      </c>
      <c r="M50" s="122">
        <v>36222.03477</v>
      </c>
      <c r="N50" s="122">
        <v>36222.034770000006</v>
      </c>
      <c r="O50" s="128">
        <f t="shared" si="0"/>
        <v>1.0000000000000002</v>
      </c>
      <c r="P50" s="139"/>
    </row>
    <row r="51" spans="1:15" s="109" customFormat="1" ht="13.5" customHeight="1">
      <c r="A51" s="118"/>
      <c r="B51" s="427"/>
      <c r="C51" s="428"/>
      <c r="D51" s="488" t="s">
        <v>167</v>
      </c>
      <c r="E51" s="488"/>
      <c r="F51" s="488"/>
      <c r="G51" s="488"/>
      <c r="H51" s="488"/>
      <c r="I51" s="124">
        <v>900</v>
      </c>
      <c r="J51" s="125">
        <v>502</v>
      </c>
      <c r="K51" s="126">
        <v>3510000</v>
      </c>
      <c r="L51" s="124">
        <v>0</v>
      </c>
      <c r="M51" s="127">
        <v>36222.03477</v>
      </c>
      <c r="N51" s="127">
        <v>36222.034770000006</v>
      </c>
      <c r="O51" s="128">
        <f t="shared" si="0"/>
        <v>1.0000000000000002</v>
      </c>
    </row>
    <row r="52" spans="1:15" s="109" customFormat="1" ht="74.25" customHeight="1">
      <c r="A52" s="118"/>
      <c r="B52" s="427"/>
      <c r="C52" s="428"/>
      <c r="D52" s="429"/>
      <c r="E52" s="488" t="s">
        <v>168</v>
      </c>
      <c r="F52" s="488"/>
      <c r="G52" s="488"/>
      <c r="H52" s="488"/>
      <c r="I52" s="124">
        <v>900</v>
      </c>
      <c r="J52" s="125">
        <v>502</v>
      </c>
      <c r="K52" s="126">
        <v>3510200</v>
      </c>
      <c r="L52" s="124">
        <v>0</v>
      </c>
      <c r="M52" s="127">
        <v>36222.03477</v>
      </c>
      <c r="N52" s="127">
        <v>36222.034770000006</v>
      </c>
      <c r="O52" s="128">
        <f t="shared" si="0"/>
        <v>1.0000000000000002</v>
      </c>
    </row>
    <row r="53" spans="1:15" s="109" customFormat="1" ht="27.75" customHeight="1">
      <c r="A53" s="118"/>
      <c r="B53" s="427"/>
      <c r="C53" s="428"/>
      <c r="D53" s="429"/>
      <c r="E53" s="429"/>
      <c r="F53" s="488" t="s">
        <v>169</v>
      </c>
      <c r="G53" s="488"/>
      <c r="H53" s="488"/>
      <c r="I53" s="124">
        <v>900</v>
      </c>
      <c r="J53" s="125">
        <v>502</v>
      </c>
      <c r="K53" s="126">
        <v>3510207</v>
      </c>
      <c r="L53" s="124">
        <v>0</v>
      </c>
      <c r="M53" s="127">
        <v>36222.03477</v>
      </c>
      <c r="N53" s="127">
        <v>36222.034770000006</v>
      </c>
      <c r="O53" s="128">
        <f t="shared" si="0"/>
        <v>1.0000000000000002</v>
      </c>
    </row>
    <row r="54" spans="1:15" s="109" customFormat="1" ht="15" customHeight="1">
      <c r="A54" s="118"/>
      <c r="B54" s="427"/>
      <c r="C54" s="428"/>
      <c r="D54" s="429"/>
      <c r="E54" s="429"/>
      <c r="F54" s="429"/>
      <c r="G54" s="489" t="s">
        <v>170</v>
      </c>
      <c r="H54" s="489"/>
      <c r="I54" s="124">
        <v>900</v>
      </c>
      <c r="J54" s="125">
        <v>502</v>
      </c>
      <c r="K54" s="126">
        <v>3510207</v>
      </c>
      <c r="L54" s="124">
        <v>6</v>
      </c>
      <c r="M54" s="127">
        <v>36222.03477</v>
      </c>
      <c r="N54" s="127">
        <v>36222.034770000006</v>
      </c>
      <c r="O54" s="123">
        <f t="shared" si="0"/>
        <v>1.0000000000000002</v>
      </c>
    </row>
    <row r="55" spans="1:15" s="109" customFormat="1" ht="15.75" customHeight="1">
      <c r="A55" s="118"/>
      <c r="B55" s="427"/>
      <c r="C55" s="428"/>
      <c r="D55" s="429"/>
      <c r="E55" s="429"/>
      <c r="F55" s="429"/>
      <c r="G55" s="430"/>
      <c r="H55" s="431" t="s">
        <v>171</v>
      </c>
      <c r="I55" s="124">
        <v>900</v>
      </c>
      <c r="J55" s="125">
        <v>502</v>
      </c>
      <c r="K55" s="126">
        <v>3510207</v>
      </c>
      <c r="L55" s="124">
        <v>6</v>
      </c>
      <c r="M55" s="127">
        <v>36222.03477</v>
      </c>
      <c r="N55" s="127">
        <v>0</v>
      </c>
      <c r="O55" s="128">
        <f t="shared" si="0"/>
        <v>0</v>
      </c>
    </row>
    <row r="56" spans="1:16" s="109" customFormat="1" ht="17.25" customHeight="1">
      <c r="A56" s="118"/>
      <c r="B56" s="427"/>
      <c r="C56" s="491" t="s">
        <v>96</v>
      </c>
      <c r="D56" s="491"/>
      <c r="E56" s="491"/>
      <c r="F56" s="491"/>
      <c r="G56" s="491"/>
      <c r="H56" s="491"/>
      <c r="I56" s="119">
        <v>900</v>
      </c>
      <c r="J56" s="120">
        <v>702</v>
      </c>
      <c r="K56" s="121">
        <v>0</v>
      </c>
      <c r="L56" s="119">
        <v>0</v>
      </c>
      <c r="M56" s="122">
        <v>53.736</v>
      </c>
      <c r="N56" s="122">
        <v>53.736</v>
      </c>
      <c r="O56" s="128">
        <f t="shared" si="0"/>
        <v>1</v>
      </c>
      <c r="P56" s="139"/>
    </row>
    <row r="57" spans="1:15" s="109" customFormat="1" ht="27" customHeight="1">
      <c r="A57" s="118"/>
      <c r="B57" s="427"/>
      <c r="C57" s="428"/>
      <c r="D57" s="488" t="s">
        <v>172</v>
      </c>
      <c r="E57" s="488"/>
      <c r="F57" s="488"/>
      <c r="G57" s="488"/>
      <c r="H57" s="488"/>
      <c r="I57" s="124">
        <v>900</v>
      </c>
      <c r="J57" s="125">
        <v>702</v>
      </c>
      <c r="K57" s="126">
        <v>4230000</v>
      </c>
      <c r="L57" s="124">
        <v>0</v>
      </c>
      <c r="M57" s="127">
        <v>53.736</v>
      </c>
      <c r="N57" s="127">
        <v>53.736</v>
      </c>
      <c r="O57" s="128">
        <f t="shared" si="0"/>
        <v>1</v>
      </c>
    </row>
    <row r="58" spans="1:15" s="109" customFormat="1" ht="29.25" customHeight="1">
      <c r="A58" s="118"/>
      <c r="B58" s="427"/>
      <c r="C58" s="428"/>
      <c r="D58" s="429"/>
      <c r="E58" s="488" t="s">
        <v>173</v>
      </c>
      <c r="F58" s="488"/>
      <c r="G58" s="488"/>
      <c r="H58" s="488"/>
      <c r="I58" s="124">
        <v>900</v>
      </c>
      <c r="J58" s="125">
        <v>702</v>
      </c>
      <c r="K58" s="126">
        <v>4239900</v>
      </c>
      <c r="L58" s="124">
        <v>0</v>
      </c>
      <c r="M58" s="127">
        <v>53.736</v>
      </c>
      <c r="N58" s="127">
        <v>53.736</v>
      </c>
      <c r="O58" s="128">
        <f t="shared" si="0"/>
        <v>1</v>
      </c>
    </row>
    <row r="59" spans="1:15" s="109" customFormat="1" ht="44.25" customHeight="1">
      <c r="A59" s="118"/>
      <c r="B59" s="427"/>
      <c r="C59" s="428"/>
      <c r="D59" s="429"/>
      <c r="E59" s="429"/>
      <c r="F59" s="488" t="s">
        <v>174</v>
      </c>
      <c r="G59" s="488"/>
      <c r="H59" s="488"/>
      <c r="I59" s="124">
        <v>900</v>
      </c>
      <c r="J59" s="125">
        <v>702</v>
      </c>
      <c r="K59" s="126">
        <v>4239901</v>
      </c>
      <c r="L59" s="124">
        <v>0</v>
      </c>
      <c r="M59" s="127">
        <v>53.736</v>
      </c>
      <c r="N59" s="127">
        <v>53.736</v>
      </c>
      <c r="O59" s="123">
        <f t="shared" si="0"/>
        <v>1</v>
      </c>
    </row>
    <row r="60" spans="1:15" s="109" customFormat="1" ht="29.25" customHeight="1">
      <c r="A60" s="118"/>
      <c r="B60" s="427"/>
      <c r="C60" s="428"/>
      <c r="D60" s="429"/>
      <c r="E60" s="429"/>
      <c r="F60" s="429"/>
      <c r="G60" s="489" t="s">
        <v>175</v>
      </c>
      <c r="H60" s="489"/>
      <c r="I60" s="124">
        <v>900</v>
      </c>
      <c r="J60" s="125">
        <v>702</v>
      </c>
      <c r="K60" s="126">
        <v>4239901</v>
      </c>
      <c r="L60" s="124">
        <v>1</v>
      </c>
      <c r="M60" s="127">
        <v>53.736</v>
      </c>
      <c r="N60" s="127">
        <v>53.736</v>
      </c>
      <c r="O60" s="128">
        <f t="shared" si="0"/>
        <v>1</v>
      </c>
    </row>
    <row r="61" spans="1:15" s="109" customFormat="1" ht="13.5" customHeight="1">
      <c r="A61" s="118"/>
      <c r="B61" s="427"/>
      <c r="C61" s="428"/>
      <c r="D61" s="429"/>
      <c r="E61" s="429"/>
      <c r="F61" s="429"/>
      <c r="G61" s="430"/>
      <c r="H61" s="431" t="s">
        <v>171</v>
      </c>
      <c r="I61" s="124">
        <v>900</v>
      </c>
      <c r="J61" s="125">
        <v>702</v>
      </c>
      <c r="K61" s="126">
        <v>4239901</v>
      </c>
      <c r="L61" s="124">
        <v>1</v>
      </c>
      <c r="M61" s="127">
        <v>53.736</v>
      </c>
      <c r="N61" s="127">
        <v>0</v>
      </c>
      <c r="O61" s="128">
        <f t="shared" si="0"/>
        <v>0</v>
      </c>
    </row>
    <row r="62" spans="1:16" s="109" customFormat="1" ht="17.25" customHeight="1">
      <c r="A62" s="118"/>
      <c r="B62" s="427"/>
      <c r="C62" s="491" t="s">
        <v>105</v>
      </c>
      <c r="D62" s="491"/>
      <c r="E62" s="491"/>
      <c r="F62" s="491"/>
      <c r="G62" s="491"/>
      <c r="H62" s="491"/>
      <c r="I62" s="119">
        <v>900</v>
      </c>
      <c r="J62" s="120">
        <v>801</v>
      </c>
      <c r="K62" s="121">
        <v>0</v>
      </c>
      <c r="L62" s="119">
        <v>0</v>
      </c>
      <c r="M62" s="122">
        <v>500.37912</v>
      </c>
      <c r="N62" s="122">
        <v>500.37912</v>
      </c>
      <c r="O62" s="128">
        <f t="shared" si="0"/>
        <v>1</v>
      </c>
      <c r="P62" s="139"/>
    </row>
    <row r="63" spans="1:15" s="109" customFormat="1" ht="45" customHeight="1">
      <c r="A63" s="118"/>
      <c r="B63" s="427"/>
      <c r="C63" s="428"/>
      <c r="D63" s="488" t="s">
        <v>176</v>
      </c>
      <c r="E63" s="488"/>
      <c r="F63" s="488"/>
      <c r="G63" s="488"/>
      <c r="H63" s="488"/>
      <c r="I63" s="124">
        <v>900</v>
      </c>
      <c r="J63" s="125">
        <v>801</v>
      </c>
      <c r="K63" s="126">
        <v>4400000</v>
      </c>
      <c r="L63" s="124">
        <v>0</v>
      </c>
      <c r="M63" s="127">
        <v>388.09812</v>
      </c>
      <c r="N63" s="127">
        <v>388.09812</v>
      </c>
      <c r="O63" s="128">
        <f t="shared" si="0"/>
        <v>1</v>
      </c>
    </row>
    <row r="64" spans="1:15" s="109" customFormat="1" ht="29.25" customHeight="1">
      <c r="A64" s="118"/>
      <c r="B64" s="427"/>
      <c r="C64" s="428"/>
      <c r="D64" s="429"/>
      <c r="E64" s="488" t="s">
        <v>173</v>
      </c>
      <c r="F64" s="488"/>
      <c r="G64" s="488"/>
      <c r="H64" s="488"/>
      <c r="I64" s="124">
        <v>900</v>
      </c>
      <c r="J64" s="125">
        <v>801</v>
      </c>
      <c r="K64" s="126">
        <v>4409900</v>
      </c>
      <c r="L64" s="124">
        <v>0</v>
      </c>
      <c r="M64" s="127">
        <v>388.09812</v>
      </c>
      <c r="N64" s="127">
        <v>388.09812</v>
      </c>
      <c r="O64" s="128">
        <f t="shared" si="0"/>
        <v>1</v>
      </c>
    </row>
    <row r="65" spans="1:15" s="109" customFormat="1" ht="43.5" customHeight="1">
      <c r="A65" s="118"/>
      <c r="B65" s="427"/>
      <c r="C65" s="428"/>
      <c r="D65" s="429"/>
      <c r="E65" s="429"/>
      <c r="F65" s="488" t="s">
        <v>692</v>
      </c>
      <c r="G65" s="488"/>
      <c r="H65" s="488"/>
      <c r="I65" s="124">
        <v>900</v>
      </c>
      <c r="J65" s="125">
        <v>801</v>
      </c>
      <c r="K65" s="126">
        <v>4409901</v>
      </c>
      <c r="L65" s="124">
        <v>0</v>
      </c>
      <c r="M65" s="127">
        <v>388.09812</v>
      </c>
      <c r="N65" s="127">
        <v>388.09812</v>
      </c>
      <c r="O65" s="128">
        <f t="shared" si="0"/>
        <v>1</v>
      </c>
    </row>
    <row r="66" spans="1:15" s="109" customFormat="1" ht="30" customHeight="1">
      <c r="A66" s="118"/>
      <c r="B66" s="427"/>
      <c r="C66" s="428"/>
      <c r="D66" s="429"/>
      <c r="E66" s="429"/>
      <c r="F66" s="429"/>
      <c r="G66" s="489" t="s">
        <v>175</v>
      </c>
      <c r="H66" s="489"/>
      <c r="I66" s="124">
        <v>900</v>
      </c>
      <c r="J66" s="125">
        <v>801</v>
      </c>
      <c r="K66" s="126">
        <v>4409901</v>
      </c>
      <c r="L66" s="124">
        <v>1</v>
      </c>
      <c r="M66" s="127">
        <v>388.09812</v>
      </c>
      <c r="N66" s="127">
        <v>388.09812</v>
      </c>
      <c r="O66" s="128">
        <f t="shared" si="0"/>
        <v>1</v>
      </c>
    </row>
    <row r="67" spans="1:15" s="109" customFormat="1" ht="19.5" customHeight="1">
      <c r="A67" s="129"/>
      <c r="B67" s="427"/>
      <c r="C67" s="428"/>
      <c r="D67" s="429"/>
      <c r="E67" s="429"/>
      <c r="F67" s="429"/>
      <c r="G67" s="430"/>
      <c r="H67" s="431" t="s">
        <v>171</v>
      </c>
      <c r="I67" s="124">
        <v>900</v>
      </c>
      <c r="J67" s="125">
        <v>801</v>
      </c>
      <c r="K67" s="126">
        <v>4409901</v>
      </c>
      <c r="L67" s="124">
        <v>1</v>
      </c>
      <c r="M67" s="127">
        <v>388.09812</v>
      </c>
      <c r="N67" s="127">
        <v>0</v>
      </c>
      <c r="O67" s="117">
        <f t="shared" si="0"/>
        <v>0</v>
      </c>
    </row>
    <row r="68" spans="1:15" s="109" customFormat="1" ht="15" customHeight="1">
      <c r="A68" s="118"/>
      <c r="B68" s="427"/>
      <c r="C68" s="428"/>
      <c r="D68" s="488" t="s">
        <v>693</v>
      </c>
      <c r="E68" s="488"/>
      <c r="F68" s="488"/>
      <c r="G68" s="488"/>
      <c r="H68" s="488"/>
      <c r="I68" s="124">
        <v>900</v>
      </c>
      <c r="J68" s="125">
        <v>801</v>
      </c>
      <c r="K68" s="126">
        <v>4420000</v>
      </c>
      <c r="L68" s="124">
        <v>0</v>
      </c>
      <c r="M68" s="127">
        <v>112.281</v>
      </c>
      <c r="N68" s="127">
        <v>112.281</v>
      </c>
      <c r="O68" s="123">
        <f t="shared" si="0"/>
        <v>1</v>
      </c>
    </row>
    <row r="69" spans="1:15" s="109" customFormat="1" ht="27.75" customHeight="1">
      <c r="A69" s="118"/>
      <c r="B69" s="427"/>
      <c r="C69" s="428"/>
      <c r="D69" s="429"/>
      <c r="E69" s="488" t="s">
        <v>173</v>
      </c>
      <c r="F69" s="488"/>
      <c r="G69" s="488"/>
      <c r="H69" s="488"/>
      <c r="I69" s="124">
        <v>900</v>
      </c>
      <c r="J69" s="125">
        <v>801</v>
      </c>
      <c r="K69" s="126">
        <v>4429900</v>
      </c>
      <c r="L69" s="124">
        <v>0</v>
      </c>
      <c r="M69" s="127">
        <v>112.281</v>
      </c>
      <c r="N69" s="127">
        <v>112.281</v>
      </c>
      <c r="O69" s="128">
        <f t="shared" si="0"/>
        <v>1</v>
      </c>
    </row>
    <row r="70" spans="1:15" s="109" customFormat="1" ht="27" customHeight="1">
      <c r="A70" s="118"/>
      <c r="B70" s="427"/>
      <c r="C70" s="428"/>
      <c r="D70" s="429"/>
      <c r="E70" s="429"/>
      <c r="F70" s="429"/>
      <c r="G70" s="489" t="s">
        <v>175</v>
      </c>
      <c r="H70" s="489"/>
      <c r="I70" s="124">
        <v>900</v>
      </c>
      <c r="J70" s="125">
        <v>801</v>
      </c>
      <c r="K70" s="126">
        <v>4429900</v>
      </c>
      <c r="L70" s="124">
        <v>1</v>
      </c>
      <c r="M70" s="127">
        <v>112.281</v>
      </c>
      <c r="N70" s="127">
        <v>112.281</v>
      </c>
      <c r="O70" s="128">
        <f t="shared" si="0"/>
        <v>1</v>
      </c>
    </row>
    <row r="71" spans="1:15" s="109" customFormat="1" ht="14.25" customHeight="1">
      <c r="A71" s="118"/>
      <c r="B71" s="427"/>
      <c r="C71" s="428"/>
      <c r="D71" s="429"/>
      <c r="E71" s="429"/>
      <c r="F71" s="429"/>
      <c r="G71" s="430"/>
      <c r="H71" s="431" t="s">
        <v>171</v>
      </c>
      <c r="I71" s="124">
        <v>900</v>
      </c>
      <c r="J71" s="125">
        <v>801</v>
      </c>
      <c r="K71" s="126">
        <v>4429900</v>
      </c>
      <c r="L71" s="124">
        <v>1</v>
      </c>
      <c r="M71" s="127">
        <v>112.281</v>
      </c>
      <c r="N71" s="127">
        <v>0</v>
      </c>
      <c r="O71" s="128">
        <f t="shared" si="0"/>
        <v>0</v>
      </c>
    </row>
    <row r="72" spans="1:15" s="109" customFormat="1" ht="28.5" customHeight="1">
      <c r="A72" s="112" t="s">
        <v>65</v>
      </c>
      <c r="B72" s="490" t="s">
        <v>694</v>
      </c>
      <c r="C72" s="490"/>
      <c r="D72" s="490"/>
      <c r="E72" s="490"/>
      <c r="F72" s="490"/>
      <c r="G72" s="490"/>
      <c r="H72" s="490"/>
      <c r="I72" s="113">
        <v>901</v>
      </c>
      <c r="J72" s="114">
        <v>0</v>
      </c>
      <c r="K72" s="115">
        <v>0</v>
      </c>
      <c r="L72" s="113">
        <v>0</v>
      </c>
      <c r="M72" s="116">
        <v>69088.57817</v>
      </c>
      <c r="N72" s="116">
        <v>66507.72055000001</v>
      </c>
      <c r="O72" s="128">
        <f t="shared" si="0"/>
        <v>0.9626442215434005</v>
      </c>
    </row>
    <row r="73" spans="1:15" s="109" customFormat="1" ht="59.25" customHeight="1">
      <c r="A73" s="118"/>
      <c r="B73" s="427"/>
      <c r="C73" s="491" t="s">
        <v>52</v>
      </c>
      <c r="D73" s="491"/>
      <c r="E73" s="491"/>
      <c r="F73" s="491"/>
      <c r="G73" s="491"/>
      <c r="H73" s="491"/>
      <c r="I73" s="119">
        <v>901</v>
      </c>
      <c r="J73" s="120">
        <v>102</v>
      </c>
      <c r="K73" s="121">
        <v>0</v>
      </c>
      <c r="L73" s="119">
        <v>0</v>
      </c>
      <c r="M73" s="122">
        <v>2445.22926</v>
      </c>
      <c r="N73" s="122">
        <v>2427.97468</v>
      </c>
      <c r="O73" s="123">
        <f t="shared" si="0"/>
        <v>0.9929435737244531</v>
      </c>
    </row>
    <row r="74" spans="1:15" s="109" customFormat="1" ht="31.5" customHeight="1">
      <c r="A74" s="118"/>
      <c r="B74" s="427"/>
      <c r="C74" s="428"/>
      <c r="D74" s="488" t="s">
        <v>151</v>
      </c>
      <c r="E74" s="488"/>
      <c r="F74" s="488"/>
      <c r="G74" s="488"/>
      <c r="H74" s="488"/>
      <c r="I74" s="124">
        <v>901</v>
      </c>
      <c r="J74" s="125">
        <v>102</v>
      </c>
      <c r="K74" s="126">
        <v>20000</v>
      </c>
      <c r="L74" s="124">
        <v>0</v>
      </c>
      <c r="M74" s="127">
        <v>2445.22926</v>
      </c>
      <c r="N74" s="127">
        <v>2427.97468</v>
      </c>
      <c r="O74" s="128">
        <f t="shared" si="0"/>
        <v>0.9929435737244531</v>
      </c>
    </row>
    <row r="75" spans="1:15" s="109" customFormat="1" ht="13.5" customHeight="1">
      <c r="A75" s="118"/>
      <c r="B75" s="427"/>
      <c r="C75" s="428"/>
      <c r="D75" s="429"/>
      <c r="E75" s="488" t="s">
        <v>695</v>
      </c>
      <c r="F75" s="488"/>
      <c r="G75" s="488"/>
      <c r="H75" s="488"/>
      <c r="I75" s="124">
        <v>901</v>
      </c>
      <c r="J75" s="125">
        <v>102</v>
      </c>
      <c r="K75" s="126">
        <v>20300</v>
      </c>
      <c r="L75" s="124">
        <v>0</v>
      </c>
      <c r="M75" s="127">
        <v>2445.22926</v>
      </c>
      <c r="N75" s="127">
        <v>2427.97468</v>
      </c>
      <c r="O75" s="128">
        <f t="shared" si="0"/>
        <v>0.9929435737244531</v>
      </c>
    </row>
    <row r="76" spans="1:15" s="109" customFormat="1" ht="26.25" customHeight="1">
      <c r="A76" s="118"/>
      <c r="B76" s="427"/>
      <c r="C76" s="428"/>
      <c r="D76" s="429"/>
      <c r="E76" s="429"/>
      <c r="F76" s="488" t="s">
        <v>696</v>
      </c>
      <c r="G76" s="488"/>
      <c r="H76" s="488"/>
      <c r="I76" s="124">
        <v>901</v>
      </c>
      <c r="J76" s="125">
        <v>102</v>
      </c>
      <c r="K76" s="126">
        <v>20320</v>
      </c>
      <c r="L76" s="124">
        <v>0</v>
      </c>
      <c r="M76" s="127">
        <v>2445.22926</v>
      </c>
      <c r="N76" s="127">
        <v>2427.97468</v>
      </c>
      <c r="O76" s="128">
        <f t="shared" si="0"/>
        <v>0.9929435737244531</v>
      </c>
    </row>
    <row r="77" spans="1:15" s="109" customFormat="1" ht="29.25" customHeight="1">
      <c r="A77" s="118"/>
      <c r="B77" s="427"/>
      <c r="C77" s="428"/>
      <c r="D77" s="429"/>
      <c r="E77" s="429"/>
      <c r="F77" s="429"/>
      <c r="G77" s="489" t="s">
        <v>149</v>
      </c>
      <c r="H77" s="489"/>
      <c r="I77" s="124">
        <v>901</v>
      </c>
      <c r="J77" s="125">
        <v>102</v>
      </c>
      <c r="K77" s="126">
        <v>20320</v>
      </c>
      <c r="L77" s="124">
        <v>500</v>
      </c>
      <c r="M77" s="127">
        <v>2445.22926</v>
      </c>
      <c r="N77" s="127">
        <v>2427.97468</v>
      </c>
      <c r="O77" s="128">
        <f t="shared" si="0"/>
        <v>0.9929435737244531</v>
      </c>
    </row>
    <row r="78" spans="1:15" s="109" customFormat="1" ht="29.25" customHeight="1">
      <c r="A78" s="118"/>
      <c r="B78" s="427"/>
      <c r="C78" s="428"/>
      <c r="D78" s="429"/>
      <c r="E78" s="429"/>
      <c r="F78" s="429"/>
      <c r="G78" s="430"/>
      <c r="H78" s="431" t="s">
        <v>153</v>
      </c>
      <c r="I78" s="124">
        <v>901</v>
      </c>
      <c r="J78" s="125">
        <v>102</v>
      </c>
      <c r="K78" s="126">
        <v>20320</v>
      </c>
      <c r="L78" s="124">
        <v>500</v>
      </c>
      <c r="M78" s="127">
        <v>63.09495</v>
      </c>
      <c r="N78" s="127">
        <v>0</v>
      </c>
      <c r="O78" s="128">
        <f t="shared" si="0"/>
        <v>0</v>
      </c>
    </row>
    <row r="79" spans="1:16" s="109" customFormat="1" ht="74.25" customHeight="1">
      <c r="A79" s="118"/>
      <c r="B79" s="427"/>
      <c r="C79" s="491" t="s">
        <v>56</v>
      </c>
      <c r="D79" s="491"/>
      <c r="E79" s="491"/>
      <c r="F79" s="491"/>
      <c r="G79" s="491"/>
      <c r="H79" s="491"/>
      <c r="I79" s="119">
        <v>901</v>
      </c>
      <c r="J79" s="120">
        <v>104</v>
      </c>
      <c r="K79" s="121">
        <v>0</v>
      </c>
      <c r="L79" s="119">
        <v>0</v>
      </c>
      <c r="M79" s="122">
        <v>64865.890129999985</v>
      </c>
      <c r="N79" s="122">
        <v>62434.68052000001</v>
      </c>
      <c r="O79" s="128">
        <f t="shared" si="0"/>
        <v>0.9625194442699004</v>
      </c>
      <c r="P79" s="141"/>
    </row>
    <row r="80" spans="1:15" s="109" customFormat="1" ht="27.75" customHeight="1">
      <c r="A80" s="118"/>
      <c r="B80" s="427"/>
      <c r="C80" s="428"/>
      <c r="D80" s="488" t="s">
        <v>151</v>
      </c>
      <c r="E80" s="488"/>
      <c r="F80" s="488"/>
      <c r="G80" s="488"/>
      <c r="H80" s="488"/>
      <c r="I80" s="124">
        <v>901</v>
      </c>
      <c r="J80" s="125">
        <v>104</v>
      </c>
      <c r="K80" s="126">
        <v>20000</v>
      </c>
      <c r="L80" s="124">
        <v>0</v>
      </c>
      <c r="M80" s="127">
        <v>64865.890129999985</v>
      </c>
      <c r="N80" s="127">
        <v>62434.68052000001</v>
      </c>
      <c r="O80" s="128">
        <f aca="true" t="shared" si="1" ref="O80:O143">N80/M80</f>
        <v>0.9625194442699004</v>
      </c>
    </row>
    <row r="81" spans="1:15" s="109" customFormat="1" ht="14.25" customHeight="1">
      <c r="A81" s="118"/>
      <c r="B81" s="427"/>
      <c r="C81" s="428"/>
      <c r="D81" s="429"/>
      <c r="E81" s="488" t="s">
        <v>152</v>
      </c>
      <c r="F81" s="488"/>
      <c r="G81" s="488"/>
      <c r="H81" s="488"/>
      <c r="I81" s="124">
        <v>901</v>
      </c>
      <c r="J81" s="125">
        <v>104</v>
      </c>
      <c r="K81" s="126">
        <v>20400</v>
      </c>
      <c r="L81" s="124">
        <v>0</v>
      </c>
      <c r="M81" s="127">
        <v>64865.890129999985</v>
      </c>
      <c r="N81" s="127">
        <v>62434.68052000001</v>
      </c>
      <c r="O81" s="128">
        <f t="shared" si="1"/>
        <v>0.9625194442699004</v>
      </c>
    </row>
    <row r="82" spans="1:15" s="109" customFormat="1" ht="27" customHeight="1">
      <c r="A82" s="118"/>
      <c r="B82" s="427"/>
      <c r="C82" s="428"/>
      <c r="D82" s="429"/>
      <c r="E82" s="429"/>
      <c r="F82" s="488" t="s">
        <v>694</v>
      </c>
      <c r="G82" s="488"/>
      <c r="H82" s="488"/>
      <c r="I82" s="124">
        <v>901</v>
      </c>
      <c r="J82" s="125">
        <v>104</v>
      </c>
      <c r="K82" s="126">
        <v>20401</v>
      </c>
      <c r="L82" s="124">
        <v>0</v>
      </c>
      <c r="M82" s="127">
        <v>60635.35784999999</v>
      </c>
      <c r="N82" s="127">
        <v>58204.14824</v>
      </c>
      <c r="O82" s="128">
        <f t="shared" si="1"/>
        <v>0.959904423817959</v>
      </c>
    </row>
    <row r="83" spans="1:15" s="109" customFormat="1" ht="27.75" customHeight="1">
      <c r="A83" s="118"/>
      <c r="B83" s="427"/>
      <c r="C83" s="428"/>
      <c r="D83" s="429"/>
      <c r="E83" s="429"/>
      <c r="F83" s="429"/>
      <c r="G83" s="489" t="s">
        <v>149</v>
      </c>
      <c r="H83" s="489"/>
      <c r="I83" s="124">
        <v>901</v>
      </c>
      <c r="J83" s="125">
        <v>104</v>
      </c>
      <c r="K83" s="126">
        <v>20401</v>
      </c>
      <c r="L83" s="124">
        <v>500</v>
      </c>
      <c r="M83" s="127">
        <v>60635.35784999999</v>
      </c>
      <c r="N83" s="127">
        <v>58204.14824</v>
      </c>
      <c r="O83" s="128">
        <f t="shared" si="1"/>
        <v>0.959904423817959</v>
      </c>
    </row>
    <row r="84" spans="1:15" s="109" customFormat="1" ht="29.25" customHeight="1">
      <c r="A84" s="118"/>
      <c r="B84" s="427"/>
      <c r="C84" s="428"/>
      <c r="D84" s="429"/>
      <c r="E84" s="429"/>
      <c r="F84" s="429"/>
      <c r="G84" s="430"/>
      <c r="H84" s="431" t="s">
        <v>153</v>
      </c>
      <c r="I84" s="124">
        <v>901</v>
      </c>
      <c r="J84" s="125">
        <v>104</v>
      </c>
      <c r="K84" s="126">
        <v>20401</v>
      </c>
      <c r="L84" s="124">
        <v>500</v>
      </c>
      <c r="M84" s="127">
        <v>5472.19554</v>
      </c>
      <c r="N84" s="127">
        <v>0</v>
      </c>
      <c r="O84" s="128">
        <f t="shared" si="1"/>
        <v>0</v>
      </c>
    </row>
    <row r="85" spans="1:15" s="109" customFormat="1" ht="88.5" customHeight="1">
      <c r="A85" s="118"/>
      <c r="B85" s="427"/>
      <c r="C85" s="428"/>
      <c r="D85" s="429"/>
      <c r="E85" s="429"/>
      <c r="F85" s="488" t="s">
        <v>697</v>
      </c>
      <c r="G85" s="488"/>
      <c r="H85" s="488"/>
      <c r="I85" s="124">
        <v>901</v>
      </c>
      <c r="J85" s="125">
        <v>104</v>
      </c>
      <c r="K85" s="126">
        <v>20402</v>
      </c>
      <c r="L85" s="124">
        <v>0</v>
      </c>
      <c r="M85" s="127">
        <v>14.7</v>
      </c>
      <c r="N85" s="127">
        <v>14.7</v>
      </c>
      <c r="O85" s="128">
        <f t="shared" si="1"/>
        <v>1</v>
      </c>
    </row>
    <row r="86" spans="1:15" s="109" customFormat="1" ht="28.5" customHeight="1">
      <c r="A86" s="118"/>
      <c r="B86" s="427"/>
      <c r="C86" s="428"/>
      <c r="D86" s="429"/>
      <c r="E86" s="429"/>
      <c r="F86" s="429"/>
      <c r="G86" s="489" t="s">
        <v>149</v>
      </c>
      <c r="H86" s="489"/>
      <c r="I86" s="124">
        <v>901</v>
      </c>
      <c r="J86" s="125">
        <v>104</v>
      </c>
      <c r="K86" s="126">
        <v>20402</v>
      </c>
      <c r="L86" s="124">
        <v>500</v>
      </c>
      <c r="M86" s="127">
        <v>14.7</v>
      </c>
      <c r="N86" s="127">
        <v>14.7</v>
      </c>
      <c r="O86" s="123">
        <f t="shared" si="1"/>
        <v>1</v>
      </c>
    </row>
    <row r="87" spans="1:15" s="109" customFormat="1" ht="42.75" customHeight="1">
      <c r="A87" s="118"/>
      <c r="B87" s="427"/>
      <c r="C87" s="428"/>
      <c r="D87" s="429"/>
      <c r="E87" s="429"/>
      <c r="F87" s="488" t="s">
        <v>698</v>
      </c>
      <c r="G87" s="488"/>
      <c r="H87" s="488"/>
      <c r="I87" s="124">
        <v>901</v>
      </c>
      <c r="J87" s="125">
        <v>104</v>
      </c>
      <c r="K87" s="126">
        <v>20407</v>
      </c>
      <c r="L87" s="124">
        <v>0</v>
      </c>
      <c r="M87" s="127">
        <v>1918.1726800000001</v>
      </c>
      <c r="N87" s="127">
        <v>1918.1726800000001</v>
      </c>
      <c r="O87" s="128">
        <f t="shared" si="1"/>
        <v>1</v>
      </c>
    </row>
    <row r="88" spans="1:15" s="109" customFormat="1" ht="27" customHeight="1">
      <c r="A88" s="118"/>
      <c r="B88" s="427"/>
      <c r="C88" s="428"/>
      <c r="D88" s="429"/>
      <c r="E88" s="429"/>
      <c r="F88" s="429"/>
      <c r="G88" s="489" t="s">
        <v>149</v>
      </c>
      <c r="H88" s="489"/>
      <c r="I88" s="124">
        <v>901</v>
      </c>
      <c r="J88" s="125">
        <v>104</v>
      </c>
      <c r="K88" s="126">
        <v>20407</v>
      </c>
      <c r="L88" s="124">
        <v>500</v>
      </c>
      <c r="M88" s="127">
        <v>1918.1726800000001</v>
      </c>
      <c r="N88" s="127">
        <v>1918.1726800000001</v>
      </c>
      <c r="O88" s="128">
        <f t="shared" si="1"/>
        <v>1</v>
      </c>
    </row>
    <row r="89" spans="1:15" s="109" customFormat="1" ht="59.25" customHeight="1">
      <c r="A89" s="118"/>
      <c r="B89" s="427"/>
      <c r="C89" s="428"/>
      <c r="D89" s="429"/>
      <c r="E89" s="429"/>
      <c r="F89" s="488" t="s">
        <v>699</v>
      </c>
      <c r="G89" s="488"/>
      <c r="H89" s="488"/>
      <c r="I89" s="124">
        <v>901</v>
      </c>
      <c r="J89" s="125">
        <v>104</v>
      </c>
      <c r="K89" s="126">
        <v>20408</v>
      </c>
      <c r="L89" s="124">
        <v>0</v>
      </c>
      <c r="M89" s="127">
        <v>1885.7286600000002</v>
      </c>
      <c r="N89" s="127">
        <v>1885.7286600000002</v>
      </c>
      <c r="O89" s="128">
        <f t="shared" si="1"/>
        <v>1</v>
      </c>
    </row>
    <row r="90" spans="1:15" s="109" customFormat="1" ht="29.25" customHeight="1">
      <c r="A90" s="118"/>
      <c r="B90" s="427"/>
      <c r="C90" s="428"/>
      <c r="D90" s="429"/>
      <c r="E90" s="429"/>
      <c r="F90" s="429"/>
      <c r="G90" s="489" t="s">
        <v>149</v>
      </c>
      <c r="H90" s="489"/>
      <c r="I90" s="124">
        <v>901</v>
      </c>
      <c r="J90" s="125">
        <v>104</v>
      </c>
      <c r="K90" s="126">
        <v>20408</v>
      </c>
      <c r="L90" s="124">
        <v>500</v>
      </c>
      <c r="M90" s="127">
        <v>1885.7286600000002</v>
      </c>
      <c r="N90" s="127">
        <v>1885.7286600000002</v>
      </c>
      <c r="O90" s="128">
        <f t="shared" si="1"/>
        <v>1</v>
      </c>
    </row>
    <row r="91" spans="1:15" s="109" customFormat="1" ht="57" customHeight="1">
      <c r="A91" s="118"/>
      <c r="B91" s="427"/>
      <c r="C91" s="428"/>
      <c r="D91" s="429"/>
      <c r="E91" s="429"/>
      <c r="F91" s="488" t="s">
        <v>700</v>
      </c>
      <c r="G91" s="488"/>
      <c r="H91" s="488"/>
      <c r="I91" s="124">
        <v>901</v>
      </c>
      <c r="J91" s="125">
        <v>104</v>
      </c>
      <c r="K91" s="126">
        <v>20409</v>
      </c>
      <c r="L91" s="124">
        <v>0</v>
      </c>
      <c r="M91" s="127">
        <v>411.9309400000001</v>
      </c>
      <c r="N91" s="127">
        <v>411.93094</v>
      </c>
      <c r="O91" s="123">
        <f t="shared" si="1"/>
        <v>0.9999999999999999</v>
      </c>
    </row>
    <row r="92" spans="1:15" s="109" customFormat="1" ht="27.75" customHeight="1">
      <c r="A92" s="118"/>
      <c r="B92" s="427"/>
      <c r="C92" s="428"/>
      <c r="D92" s="429"/>
      <c r="E92" s="429"/>
      <c r="F92" s="429"/>
      <c r="G92" s="489" t="s">
        <v>149</v>
      </c>
      <c r="H92" s="489"/>
      <c r="I92" s="124">
        <v>901</v>
      </c>
      <c r="J92" s="125">
        <v>104</v>
      </c>
      <c r="K92" s="126">
        <v>20409</v>
      </c>
      <c r="L92" s="124">
        <v>500</v>
      </c>
      <c r="M92" s="127">
        <v>411.9309400000001</v>
      </c>
      <c r="N92" s="127">
        <v>411.93094</v>
      </c>
      <c r="O92" s="128">
        <f t="shared" si="1"/>
        <v>0.9999999999999999</v>
      </c>
    </row>
    <row r="93" spans="1:15" s="109" customFormat="1" ht="14.25" customHeight="1">
      <c r="A93" s="118"/>
      <c r="B93" s="427"/>
      <c r="C93" s="491" t="s">
        <v>66</v>
      </c>
      <c r="D93" s="491"/>
      <c r="E93" s="491"/>
      <c r="F93" s="491"/>
      <c r="G93" s="491"/>
      <c r="H93" s="491"/>
      <c r="I93" s="119">
        <v>901</v>
      </c>
      <c r="J93" s="120">
        <v>112</v>
      </c>
      <c r="K93" s="121">
        <v>0</v>
      </c>
      <c r="L93" s="119">
        <v>0</v>
      </c>
      <c r="M93" s="122">
        <v>10</v>
      </c>
      <c r="N93" s="122">
        <v>10</v>
      </c>
      <c r="O93" s="128">
        <f t="shared" si="1"/>
        <v>1</v>
      </c>
    </row>
    <row r="94" spans="1:15" s="109" customFormat="1" ht="13.5" customHeight="1">
      <c r="A94" s="118"/>
      <c r="B94" s="427"/>
      <c r="C94" s="428"/>
      <c r="D94" s="488" t="s">
        <v>66</v>
      </c>
      <c r="E94" s="488"/>
      <c r="F94" s="488"/>
      <c r="G94" s="488"/>
      <c r="H94" s="488"/>
      <c r="I94" s="124">
        <v>901</v>
      </c>
      <c r="J94" s="125">
        <v>112</v>
      </c>
      <c r="K94" s="126">
        <v>700000</v>
      </c>
      <c r="L94" s="124">
        <v>0</v>
      </c>
      <c r="M94" s="127">
        <v>10</v>
      </c>
      <c r="N94" s="127">
        <v>10</v>
      </c>
      <c r="O94" s="128">
        <f t="shared" si="1"/>
        <v>1</v>
      </c>
    </row>
    <row r="95" spans="1:15" s="109" customFormat="1" ht="27" customHeight="1">
      <c r="A95" s="118"/>
      <c r="B95" s="427"/>
      <c r="C95" s="428"/>
      <c r="D95" s="429"/>
      <c r="E95" s="488" t="s">
        <v>159</v>
      </c>
      <c r="F95" s="488"/>
      <c r="G95" s="488"/>
      <c r="H95" s="488"/>
      <c r="I95" s="124">
        <v>901</v>
      </c>
      <c r="J95" s="125">
        <v>112</v>
      </c>
      <c r="K95" s="126">
        <v>700500</v>
      </c>
      <c r="L95" s="124">
        <v>0</v>
      </c>
      <c r="M95" s="127">
        <v>10</v>
      </c>
      <c r="N95" s="127">
        <v>10</v>
      </c>
      <c r="O95" s="128">
        <f t="shared" si="1"/>
        <v>1</v>
      </c>
    </row>
    <row r="96" spans="1:15" s="109" customFormat="1" ht="45" customHeight="1">
      <c r="A96" s="118"/>
      <c r="B96" s="427"/>
      <c r="C96" s="428"/>
      <c r="D96" s="429"/>
      <c r="E96" s="429"/>
      <c r="F96" s="488" t="s">
        <v>701</v>
      </c>
      <c r="G96" s="488"/>
      <c r="H96" s="488"/>
      <c r="I96" s="124">
        <v>901</v>
      </c>
      <c r="J96" s="125">
        <v>112</v>
      </c>
      <c r="K96" s="126">
        <v>700501</v>
      </c>
      <c r="L96" s="124">
        <v>0</v>
      </c>
      <c r="M96" s="127">
        <v>10</v>
      </c>
      <c r="N96" s="127">
        <v>10</v>
      </c>
      <c r="O96" s="128">
        <f t="shared" si="1"/>
        <v>1</v>
      </c>
    </row>
    <row r="97" spans="1:15" s="109" customFormat="1" ht="12.75" customHeight="1">
      <c r="A97" s="118"/>
      <c r="B97" s="427"/>
      <c r="C97" s="428"/>
      <c r="D97" s="429"/>
      <c r="E97" s="429"/>
      <c r="F97" s="429"/>
      <c r="G97" s="489" t="s">
        <v>157</v>
      </c>
      <c r="H97" s="489"/>
      <c r="I97" s="124">
        <v>901</v>
      </c>
      <c r="J97" s="125">
        <v>112</v>
      </c>
      <c r="K97" s="126">
        <v>700501</v>
      </c>
      <c r="L97" s="124">
        <v>13</v>
      </c>
      <c r="M97" s="127">
        <v>10</v>
      </c>
      <c r="N97" s="127">
        <v>10</v>
      </c>
      <c r="O97" s="128">
        <f t="shared" si="1"/>
        <v>1</v>
      </c>
    </row>
    <row r="98" spans="1:15" s="109" customFormat="1" ht="27" customHeight="1">
      <c r="A98" s="118"/>
      <c r="B98" s="427"/>
      <c r="C98" s="491" t="s">
        <v>69</v>
      </c>
      <c r="D98" s="491"/>
      <c r="E98" s="491"/>
      <c r="F98" s="491"/>
      <c r="G98" s="491"/>
      <c r="H98" s="491"/>
      <c r="I98" s="119">
        <v>901</v>
      </c>
      <c r="J98" s="120">
        <v>114</v>
      </c>
      <c r="K98" s="121">
        <v>0</v>
      </c>
      <c r="L98" s="119">
        <v>0</v>
      </c>
      <c r="M98" s="122">
        <v>1762.45878</v>
      </c>
      <c r="N98" s="122">
        <v>1630.06535</v>
      </c>
      <c r="O98" s="128">
        <f t="shared" si="1"/>
        <v>0.9248814034674899</v>
      </c>
    </row>
    <row r="99" spans="1:15" s="109" customFormat="1" ht="45" customHeight="1">
      <c r="A99" s="118"/>
      <c r="B99" s="427"/>
      <c r="C99" s="428"/>
      <c r="D99" s="488" t="s">
        <v>160</v>
      </c>
      <c r="E99" s="488"/>
      <c r="F99" s="488"/>
      <c r="G99" s="488"/>
      <c r="H99" s="488"/>
      <c r="I99" s="124">
        <v>901</v>
      </c>
      <c r="J99" s="125">
        <v>114</v>
      </c>
      <c r="K99" s="126">
        <v>920000</v>
      </c>
      <c r="L99" s="124">
        <v>0</v>
      </c>
      <c r="M99" s="127">
        <v>1762.45878</v>
      </c>
      <c r="N99" s="127">
        <v>1630.06535</v>
      </c>
      <c r="O99" s="128">
        <f t="shared" si="1"/>
        <v>0.9248814034674899</v>
      </c>
    </row>
    <row r="100" spans="1:15" s="109" customFormat="1" ht="28.5" customHeight="1">
      <c r="A100" s="118"/>
      <c r="B100" s="427"/>
      <c r="C100" s="428"/>
      <c r="D100" s="429"/>
      <c r="E100" s="488" t="s">
        <v>161</v>
      </c>
      <c r="F100" s="488"/>
      <c r="G100" s="488"/>
      <c r="H100" s="488"/>
      <c r="I100" s="124">
        <v>901</v>
      </c>
      <c r="J100" s="125">
        <v>114</v>
      </c>
      <c r="K100" s="126">
        <v>920300</v>
      </c>
      <c r="L100" s="124">
        <v>0</v>
      </c>
      <c r="M100" s="127">
        <v>1762.45878</v>
      </c>
      <c r="N100" s="127">
        <v>1630.06535</v>
      </c>
      <c r="O100" s="128">
        <f t="shared" si="1"/>
        <v>0.9248814034674899</v>
      </c>
    </row>
    <row r="101" spans="1:15" s="109" customFormat="1" ht="44.25" customHeight="1">
      <c r="A101" s="118"/>
      <c r="B101" s="427"/>
      <c r="C101" s="428"/>
      <c r="D101" s="429"/>
      <c r="E101" s="429"/>
      <c r="F101" s="488" t="s">
        <v>702</v>
      </c>
      <c r="G101" s="488"/>
      <c r="H101" s="488"/>
      <c r="I101" s="124">
        <v>901</v>
      </c>
      <c r="J101" s="125">
        <v>114</v>
      </c>
      <c r="K101" s="126">
        <v>920346</v>
      </c>
      <c r="L101" s="124">
        <v>0</v>
      </c>
      <c r="M101" s="127">
        <v>314.45878000000005</v>
      </c>
      <c r="N101" s="127">
        <v>314.45878000000005</v>
      </c>
      <c r="O101" s="128">
        <f t="shared" si="1"/>
        <v>1</v>
      </c>
    </row>
    <row r="102" spans="1:15" s="109" customFormat="1" ht="29.25" customHeight="1">
      <c r="A102" s="118"/>
      <c r="B102" s="427"/>
      <c r="C102" s="428"/>
      <c r="D102" s="429"/>
      <c r="E102" s="429"/>
      <c r="F102" s="429"/>
      <c r="G102" s="489" t="s">
        <v>149</v>
      </c>
      <c r="H102" s="489"/>
      <c r="I102" s="124">
        <v>901</v>
      </c>
      <c r="J102" s="125">
        <v>114</v>
      </c>
      <c r="K102" s="126">
        <v>920346</v>
      </c>
      <c r="L102" s="124">
        <v>500</v>
      </c>
      <c r="M102" s="127">
        <v>314.45878000000005</v>
      </c>
      <c r="N102" s="127">
        <v>314.45878000000005</v>
      </c>
      <c r="O102" s="128">
        <f t="shared" si="1"/>
        <v>1</v>
      </c>
    </row>
    <row r="103" spans="1:15" s="109" customFormat="1" ht="19.5" customHeight="1">
      <c r="A103" s="118"/>
      <c r="B103" s="427"/>
      <c r="C103" s="428"/>
      <c r="D103" s="429"/>
      <c r="E103" s="429"/>
      <c r="F103" s="429"/>
      <c r="G103" s="430"/>
      <c r="H103" s="431" t="s">
        <v>171</v>
      </c>
      <c r="I103" s="124">
        <v>901</v>
      </c>
      <c r="J103" s="125">
        <v>114</v>
      </c>
      <c r="K103" s="126">
        <v>920346</v>
      </c>
      <c r="L103" s="124">
        <v>500</v>
      </c>
      <c r="M103" s="127">
        <v>314.45878000000005</v>
      </c>
      <c r="N103" s="127">
        <v>0</v>
      </c>
      <c r="O103" s="128">
        <f t="shared" si="1"/>
        <v>0</v>
      </c>
    </row>
    <row r="104" spans="1:15" s="109" customFormat="1" ht="30" customHeight="1">
      <c r="A104" s="118"/>
      <c r="B104" s="427"/>
      <c r="C104" s="428"/>
      <c r="D104" s="429"/>
      <c r="E104" s="429"/>
      <c r="F104" s="488" t="s">
        <v>703</v>
      </c>
      <c r="G104" s="488"/>
      <c r="H104" s="488"/>
      <c r="I104" s="124">
        <v>901</v>
      </c>
      <c r="J104" s="125">
        <v>114</v>
      </c>
      <c r="K104" s="126">
        <v>920369</v>
      </c>
      <c r="L104" s="124">
        <v>0</v>
      </c>
      <c r="M104" s="127">
        <v>382</v>
      </c>
      <c r="N104" s="127">
        <v>250.00057</v>
      </c>
      <c r="O104" s="128">
        <f t="shared" si="1"/>
        <v>0.6544517539267016</v>
      </c>
    </row>
    <row r="105" spans="1:15" s="109" customFormat="1" ht="27.75" customHeight="1">
      <c r="A105" s="118"/>
      <c r="B105" s="427"/>
      <c r="C105" s="428"/>
      <c r="D105" s="429"/>
      <c r="E105" s="429"/>
      <c r="F105" s="429"/>
      <c r="G105" s="489" t="s">
        <v>149</v>
      </c>
      <c r="H105" s="489"/>
      <c r="I105" s="124">
        <v>901</v>
      </c>
      <c r="J105" s="125">
        <v>114</v>
      </c>
      <c r="K105" s="126">
        <v>920369</v>
      </c>
      <c r="L105" s="124">
        <v>500</v>
      </c>
      <c r="M105" s="127">
        <v>382</v>
      </c>
      <c r="N105" s="127">
        <v>250.00057</v>
      </c>
      <c r="O105" s="128">
        <f t="shared" si="1"/>
        <v>0.6544517539267016</v>
      </c>
    </row>
    <row r="106" spans="1:15" s="109" customFormat="1" ht="147" customHeight="1">
      <c r="A106" s="118"/>
      <c r="B106" s="427"/>
      <c r="C106" s="428"/>
      <c r="D106" s="429"/>
      <c r="E106" s="429"/>
      <c r="F106" s="488" t="s">
        <v>704</v>
      </c>
      <c r="G106" s="488"/>
      <c r="H106" s="488"/>
      <c r="I106" s="124">
        <v>901</v>
      </c>
      <c r="J106" s="125">
        <v>114</v>
      </c>
      <c r="K106" s="126">
        <v>920373</v>
      </c>
      <c r="L106" s="124">
        <v>0</v>
      </c>
      <c r="M106" s="127">
        <v>288</v>
      </c>
      <c r="N106" s="127">
        <v>288</v>
      </c>
      <c r="O106" s="123">
        <f t="shared" si="1"/>
        <v>1</v>
      </c>
    </row>
    <row r="107" spans="1:15" s="109" customFormat="1" ht="28.5" customHeight="1">
      <c r="A107" s="118"/>
      <c r="B107" s="427"/>
      <c r="C107" s="428"/>
      <c r="D107" s="429"/>
      <c r="E107" s="429"/>
      <c r="F107" s="429"/>
      <c r="G107" s="489" t="s">
        <v>149</v>
      </c>
      <c r="H107" s="489"/>
      <c r="I107" s="124">
        <v>901</v>
      </c>
      <c r="J107" s="125">
        <v>114</v>
      </c>
      <c r="K107" s="126">
        <v>920373</v>
      </c>
      <c r="L107" s="124">
        <v>500</v>
      </c>
      <c r="M107" s="127">
        <v>288</v>
      </c>
      <c r="N107" s="127">
        <v>288</v>
      </c>
      <c r="O107" s="128">
        <f t="shared" si="1"/>
        <v>1</v>
      </c>
    </row>
    <row r="108" spans="1:15" s="109" customFormat="1" ht="73.5" customHeight="1">
      <c r="A108" s="118"/>
      <c r="B108" s="427"/>
      <c r="C108" s="428"/>
      <c r="D108" s="429"/>
      <c r="E108" s="429"/>
      <c r="F108" s="488" t="s">
        <v>705</v>
      </c>
      <c r="G108" s="488"/>
      <c r="H108" s="488"/>
      <c r="I108" s="124">
        <v>901</v>
      </c>
      <c r="J108" s="125">
        <v>114</v>
      </c>
      <c r="K108" s="126">
        <v>920374</v>
      </c>
      <c r="L108" s="124">
        <v>0</v>
      </c>
      <c r="M108" s="127">
        <v>83</v>
      </c>
      <c r="N108" s="127">
        <v>82.606</v>
      </c>
      <c r="O108" s="128">
        <f t="shared" si="1"/>
        <v>0.9952530120481927</v>
      </c>
    </row>
    <row r="109" spans="1:15" s="109" customFormat="1" ht="33" customHeight="1">
      <c r="A109" s="118"/>
      <c r="B109" s="427"/>
      <c r="C109" s="428"/>
      <c r="D109" s="429"/>
      <c r="E109" s="429"/>
      <c r="F109" s="429"/>
      <c r="G109" s="489" t="s">
        <v>149</v>
      </c>
      <c r="H109" s="489"/>
      <c r="I109" s="124">
        <v>901</v>
      </c>
      <c r="J109" s="125">
        <v>114</v>
      </c>
      <c r="K109" s="126">
        <v>920374</v>
      </c>
      <c r="L109" s="124">
        <v>500</v>
      </c>
      <c r="M109" s="127">
        <v>83</v>
      </c>
      <c r="N109" s="127">
        <v>82.606</v>
      </c>
      <c r="O109" s="128">
        <f t="shared" si="1"/>
        <v>0.9952530120481927</v>
      </c>
    </row>
    <row r="110" spans="1:15" s="109" customFormat="1" ht="90" customHeight="1">
      <c r="A110" s="129"/>
      <c r="B110" s="427"/>
      <c r="C110" s="428"/>
      <c r="D110" s="429"/>
      <c r="E110" s="429"/>
      <c r="F110" s="488" t="s">
        <v>706</v>
      </c>
      <c r="G110" s="488"/>
      <c r="H110" s="488"/>
      <c r="I110" s="124">
        <v>901</v>
      </c>
      <c r="J110" s="125">
        <v>114</v>
      </c>
      <c r="K110" s="126">
        <v>920376</v>
      </c>
      <c r="L110" s="124">
        <v>0</v>
      </c>
      <c r="M110" s="127">
        <v>69</v>
      </c>
      <c r="N110" s="127">
        <v>69</v>
      </c>
      <c r="O110" s="117">
        <f t="shared" si="1"/>
        <v>1</v>
      </c>
    </row>
    <row r="111" spans="1:15" s="109" customFormat="1" ht="28.5" customHeight="1">
      <c r="A111" s="118"/>
      <c r="B111" s="427"/>
      <c r="C111" s="428"/>
      <c r="D111" s="429"/>
      <c r="E111" s="429"/>
      <c r="F111" s="429"/>
      <c r="G111" s="489" t="s">
        <v>149</v>
      </c>
      <c r="H111" s="489"/>
      <c r="I111" s="124">
        <v>901</v>
      </c>
      <c r="J111" s="125">
        <v>114</v>
      </c>
      <c r="K111" s="126">
        <v>920376</v>
      </c>
      <c r="L111" s="124">
        <v>500</v>
      </c>
      <c r="M111" s="127">
        <v>69</v>
      </c>
      <c r="N111" s="127">
        <v>69</v>
      </c>
      <c r="O111" s="123">
        <f t="shared" si="1"/>
        <v>1</v>
      </c>
    </row>
    <row r="112" spans="1:15" s="109" customFormat="1" ht="118.5" customHeight="1">
      <c r="A112" s="118"/>
      <c r="B112" s="427"/>
      <c r="C112" s="428"/>
      <c r="D112" s="429"/>
      <c r="E112" s="429"/>
      <c r="F112" s="488" t="s">
        <v>707</v>
      </c>
      <c r="G112" s="488"/>
      <c r="H112" s="488"/>
      <c r="I112" s="124">
        <v>901</v>
      </c>
      <c r="J112" s="125">
        <v>114</v>
      </c>
      <c r="K112" s="126">
        <v>920378</v>
      </c>
      <c r="L112" s="124">
        <v>0</v>
      </c>
      <c r="M112" s="127">
        <v>626</v>
      </c>
      <c r="N112" s="127">
        <v>626</v>
      </c>
      <c r="O112" s="128">
        <f t="shared" si="1"/>
        <v>1</v>
      </c>
    </row>
    <row r="113" spans="1:15" s="109" customFormat="1" ht="32.25" customHeight="1">
      <c r="A113" s="118"/>
      <c r="B113" s="427"/>
      <c r="C113" s="428"/>
      <c r="D113" s="429"/>
      <c r="E113" s="429"/>
      <c r="F113" s="429"/>
      <c r="G113" s="489" t="s">
        <v>149</v>
      </c>
      <c r="H113" s="489"/>
      <c r="I113" s="124">
        <v>901</v>
      </c>
      <c r="J113" s="125">
        <v>114</v>
      </c>
      <c r="K113" s="126">
        <v>920378</v>
      </c>
      <c r="L113" s="124">
        <v>500</v>
      </c>
      <c r="M113" s="127">
        <v>626</v>
      </c>
      <c r="N113" s="127">
        <v>626</v>
      </c>
      <c r="O113" s="128">
        <f t="shared" si="1"/>
        <v>1</v>
      </c>
    </row>
    <row r="114" spans="1:16" s="109" customFormat="1" ht="28.5" customHeight="1">
      <c r="A114" s="118"/>
      <c r="B114" s="427"/>
      <c r="C114" s="491" t="s">
        <v>98</v>
      </c>
      <c r="D114" s="491"/>
      <c r="E114" s="491"/>
      <c r="F114" s="491"/>
      <c r="G114" s="491"/>
      <c r="H114" s="491"/>
      <c r="I114" s="119">
        <v>901</v>
      </c>
      <c r="J114" s="120">
        <v>707</v>
      </c>
      <c r="K114" s="121">
        <v>0</v>
      </c>
      <c r="L114" s="119">
        <v>0</v>
      </c>
      <c r="M114" s="122">
        <v>5</v>
      </c>
      <c r="N114" s="122">
        <v>5</v>
      </c>
      <c r="O114" s="128">
        <f t="shared" si="1"/>
        <v>1</v>
      </c>
      <c r="P114" s="139"/>
    </row>
    <row r="115" spans="1:15" s="109" customFormat="1" ht="32.25" customHeight="1">
      <c r="A115" s="118"/>
      <c r="B115" s="427"/>
      <c r="C115" s="428"/>
      <c r="D115" s="488" t="s">
        <v>708</v>
      </c>
      <c r="E115" s="488"/>
      <c r="F115" s="488"/>
      <c r="G115" s="488"/>
      <c r="H115" s="488"/>
      <c r="I115" s="124">
        <v>901</v>
      </c>
      <c r="J115" s="125">
        <v>707</v>
      </c>
      <c r="K115" s="126">
        <v>7950000</v>
      </c>
      <c r="L115" s="124">
        <v>0</v>
      </c>
      <c r="M115" s="127">
        <v>5</v>
      </c>
      <c r="N115" s="127">
        <v>5</v>
      </c>
      <c r="O115" s="128">
        <f t="shared" si="1"/>
        <v>1</v>
      </c>
    </row>
    <row r="116" spans="1:15" s="109" customFormat="1" ht="148.5" customHeight="1">
      <c r="A116" s="118"/>
      <c r="B116" s="427"/>
      <c r="C116" s="428"/>
      <c r="D116" s="429"/>
      <c r="E116" s="429"/>
      <c r="F116" s="488" t="s">
        <v>217</v>
      </c>
      <c r="G116" s="488"/>
      <c r="H116" s="488"/>
      <c r="I116" s="124">
        <v>901</v>
      </c>
      <c r="J116" s="125">
        <v>707</v>
      </c>
      <c r="K116" s="126">
        <v>7950020</v>
      </c>
      <c r="L116" s="124">
        <v>0</v>
      </c>
      <c r="M116" s="127">
        <v>5</v>
      </c>
      <c r="N116" s="127">
        <v>5</v>
      </c>
      <c r="O116" s="128">
        <f t="shared" si="1"/>
        <v>1</v>
      </c>
    </row>
    <row r="117" spans="1:15" s="109" customFormat="1" ht="28.5" customHeight="1">
      <c r="A117" s="118"/>
      <c r="B117" s="427"/>
      <c r="C117" s="428"/>
      <c r="D117" s="429"/>
      <c r="E117" s="429"/>
      <c r="F117" s="429"/>
      <c r="G117" s="489" t="s">
        <v>149</v>
      </c>
      <c r="H117" s="489"/>
      <c r="I117" s="124">
        <v>901</v>
      </c>
      <c r="J117" s="125">
        <v>707</v>
      </c>
      <c r="K117" s="126">
        <v>7950020</v>
      </c>
      <c r="L117" s="124">
        <v>500</v>
      </c>
      <c r="M117" s="127">
        <v>5</v>
      </c>
      <c r="N117" s="127">
        <v>5</v>
      </c>
      <c r="O117" s="128">
        <f t="shared" si="1"/>
        <v>1</v>
      </c>
    </row>
    <row r="118" spans="1:15" s="109" customFormat="1" ht="44.25" customHeight="1">
      <c r="A118" s="118"/>
      <c r="B118" s="427"/>
      <c r="C118" s="428"/>
      <c r="D118" s="429"/>
      <c r="E118" s="429"/>
      <c r="F118" s="429"/>
      <c r="G118" s="430"/>
      <c r="H118" s="431" t="s">
        <v>218</v>
      </c>
      <c r="I118" s="124">
        <v>901</v>
      </c>
      <c r="J118" s="125">
        <v>707</v>
      </c>
      <c r="K118" s="126">
        <v>7950020</v>
      </c>
      <c r="L118" s="124">
        <v>500</v>
      </c>
      <c r="M118" s="127">
        <v>5</v>
      </c>
      <c r="N118" s="127">
        <v>0</v>
      </c>
      <c r="O118" s="128">
        <f t="shared" si="1"/>
        <v>0</v>
      </c>
    </row>
    <row r="119" spans="1:15" s="109" customFormat="1" ht="15" customHeight="1">
      <c r="A119" s="112" t="s">
        <v>68</v>
      </c>
      <c r="B119" s="490" t="s">
        <v>219</v>
      </c>
      <c r="C119" s="490"/>
      <c r="D119" s="490"/>
      <c r="E119" s="490"/>
      <c r="F119" s="490"/>
      <c r="G119" s="490"/>
      <c r="H119" s="490"/>
      <c r="I119" s="113">
        <v>903</v>
      </c>
      <c r="J119" s="114">
        <v>0</v>
      </c>
      <c r="K119" s="115">
        <v>0</v>
      </c>
      <c r="L119" s="113">
        <v>0</v>
      </c>
      <c r="M119" s="116">
        <v>225738.45786999998</v>
      </c>
      <c r="N119" s="116">
        <v>212040.30462</v>
      </c>
      <c r="O119" s="123">
        <f t="shared" si="1"/>
        <v>0.9393184777673613</v>
      </c>
    </row>
    <row r="120" spans="1:15" s="109" customFormat="1" ht="88.5" customHeight="1">
      <c r="A120" s="118"/>
      <c r="B120" s="427"/>
      <c r="C120" s="491" t="s">
        <v>56</v>
      </c>
      <c r="D120" s="491"/>
      <c r="E120" s="491"/>
      <c r="F120" s="491"/>
      <c r="G120" s="491"/>
      <c r="H120" s="491"/>
      <c r="I120" s="119">
        <v>903</v>
      </c>
      <c r="J120" s="120">
        <v>104</v>
      </c>
      <c r="K120" s="121">
        <v>0</v>
      </c>
      <c r="L120" s="119">
        <v>0</v>
      </c>
      <c r="M120" s="122">
        <v>104572.98836</v>
      </c>
      <c r="N120" s="122">
        <v>98277.92126</v>
      </c>
      <c r="O120" s="128">
        <f t="shared" si="1"/>
        <v>0.9398021688131473</v>
      </c>
    </row>
    <row r="121" spans="1:15" s="109" customFormat="1" ht="30" customHeight="1">
      <c r="A121" s="118"/>
      <c r="B121" s="427"/>
      <c r="C121" s="428"/>
      <c r="D121" s="488" t="s">
        <v>151</v>
      </c>
      <c r="E121" s="488"/>
      <c r="F121" s="488"/>
      <c r="G121" s="488"/>
      <c r="H121" s="488"/>
      <c r="I121" s="124">
        <v>903</v>
      </c>
      <c r="J121" s="125">
        <v>104</v>
      </c>
      <c r="K121" s="126">
        <v>20000</v>
      </c>
      <c r="L121" s="124">
        <v>0</v>
      </c>
      <c r="M121" s="127">
        <v>104572.98836</v>
      </c>
      <c r="N121" s="127">
        <v>98277.92126</v>
      </c>
      <c r="O121" s="128">
        <f t="shared" si="1"/>
        <v>0.9398021688131473</v>
      </c>
    </row>
    <row r="122" spans="1:15" s="109" customFormat="1" ht="27.75" customHeight="1">
      <c r="A122" s="118"/>
      <c r="B122" s="427"/>
      <c r="C122" s="428"/>
      <c r="D122" s="429"/>
      <c r="E122" s="488" t="s">
        <v>151</v>
      </c>
      <c r="F122" s="488"/>
      <c r="G122" s="488"/>
      <c r="H122" s="488"/>
      <c r="I122" s="124">
        <v>903</v>
      </c>
      <c r="J122" s="125">
        <v>104</v>
      </c>
      <c r="K122" s="126">
        <v>20000</v>
      </c>
      <c r="L122" s="124">
        <v>0</v>
      </c>
      <c r="M122" s="127">
        <v>8855.93323</v>
      </c>
      <c r="N122" s="127">
        <v>8671.272710000001</v>
      </c>
      <c r="O122" s="128">
        <f t="shared" si="1"/>
        <v>0.9791483838908754</v>
      </c>
    </row>
    <row r="123" spans="1:15" s="109" customFormat="1" ht="42.75" customHeight="1">
      <c r="A123" s="118"/>
      <c r="B123" s="427"/>
      <c r="C123" s="428"/>
      <c r="D123" s="429"/>
      <c r="E123" s="429"/>
      <c r="F123" s="488" t="s">
        <v>220</v>
      </c>
      <c r="G123" s="488"/>
      <c r="H123" s="488"/>
      <c r="I123" s="124">
        <v>903</v>
      </c>
      <c r="J123" s="125">
        <v>104</v>
      </c>
      <c r="K123" s="126">
        <v>20001</v>
      </c>
      <c r="L123" s="124">
        <v>0</v>
      </c>
      <c r="M123" s="127">
        <v>8855.93323</v>
      </c>
      <c r="N123" s="127">
        <v>8671.272710000001</v>
      </c>
      <c r="O123" s="128">
        <f t="shared" si="1"/>
        <v>0.9791483838908754</v>
      </c>
    </row>
    <row r="124" spans="1:15" s="109" customFormat="1" ht="27.75" customHeight="1">
      <c r="A124" s="118"/>
      <c r="B124" s="427"/>
      <c r="C124" s="428"/>
      <c r="D124" s="429"/>
      <c r="E124" s="429"/>
      <c r="F124" s="429"/>
      <c r="G124" s="489" t="s">
        <v>149</v>
      </c>
      <c r="H124" s="489"/>
      <c r="I124" s="124">
        <v>903</v>
      </c>
      <c r="J124" s="125">
        <v>104</v>
      </c>
      <c r="K124" s="126">
        <v>20001</v>
      </c>
      <c r="L124" s="124">
        <v>500</v>
      </c>
      <c r="M124" s="127">
        <v>8855.93323</v>
      </c>
      <c r="N124" s="127">
        <v>8671.272710000001</v>
      </c>
      <c r="O124" s="123">
        <f t="shared" si="1"/>
        <v>0.9791483838908754</v>
      </c>
    </row>
    <row r="125" spans="1:15" s="109" customFormat="1" ht="42.75" customHeight="1">
      <c r="A125" s="118"/>
      <c r="B125" s="427"/>
      <c r="C125" s="428"/>
      <c r="D125" s="429"/>
      <c r="E125" s="429"/>
      <c r="F125" s="429"/>
      <c r="G125" s="430"/>
      <c r="H125" s="431" t="s">
        <v>218</v>
      </c>
      <c r="I125" s="124">
        <v>903</v>
      </c>
      <c r="J125" s="125">
        <v>104</v>
      </c>
      <c r="K125" s="126">
        <v>20001</v>
      </c>
      <c r="L125" s="124">
        <v>500</v>
      </c>
      <c r="M125" s="127">
        <v>8855.93323</v>
      </c>
      <c r="N125" s="127">
        <v>0</v>
      </c>
      <c r="O125" s="128">
        <f t="shared" si="1"/>
        <v>0</v>
      </c>
    </row>
    <row r="126" spans="1:15" s="109" customFormat="1" ht="13.5" customHeight="1">
      <c r="A126" s="118"/>
      <c r="B126" s="427"/>
      <c r="C126" s="428"/>
      <c r="D126" s="429"/>
      <c r="E126" s="488" t="s">
        <v>152</v>
      </c>
      <c r="F126" s="488"/>
      <c r="G126" s="488"/>
      <c r="H126" s="488"/>
      <c r="I126" s="124">
        <v>903</v>
      </c>
      <c r="J126" s="125">
        <v>104</v>
      </c>
      <c r="K126" s="126">
        <v>20400</v>
      </c>
      <c r="L126" s="124">
        <v>0</v>
      </c>
      <c r="M126" s="127">
        <v>95717.05513000001</v>
      </c>
      <c r="N126" s="127">
        <v>89606.64855000001</v>
      </c>
      <c r="O126" s="128">
        <f t="shared" si="1"/>
        <v>0.9361617783612228</v>
      </c>
    </row>
    <row r="127" spans="1:15" s="109" customFormat="1" ht="28.5" customHeight="1">
      <c r="A127" s="118"/>
      <c r="B127" s="427"/>
      <c r="C127" s="428"/>
      <c r="D127" s="429"/>
      <c r="E127" s="429"/>
      <c r="F127" s="488" t="s">
        <v>219</v>
      </c>
      <c r="G127" s="488"/>
      <c r="H127" s="488"/>
      <c r="I127" s="124">
        <v>903</v>
      </c>
      <c r="J127" s="125">
        <v>104</v>
      </c>
      <c r="K127" s="126">
        <v>20405</v>
      </c>
      <c r="L127" s="124">
        <v>0</v>
      </c>
      <c r="M127" s="127">
        <v>95717.05513000001</v>
      </c>
      <c r="N127" s="127">
        <v>89606.64855000001</v>
      </c>
      <c r="O127" s="128">
        <f t="shared" si="1"/>
        <v>0.9361617783612228</v>
      </c>
    </row>
    <row r="128" spans="1:15" s="109" customFormat="1" ht="32.25" customHeight="1">
      <c r="A128" s="118"/>
      <c r="B128" s="427"/>
      <c r="C128" s="428"/>
      <c r="D128" s="429"/>
      <c r="E128" s="429"/>
      <c r="F128" s="429"/>
      <c r="G128" s="489" t="s">
        <v>149</v>
      </c>
      <c r="H128" s="489"/>
      <c r="I128" s="124">
        <v>903</v>
      </c>
      <c r="J128" s="125">
        <v>104</v>
      </c>
      <c r="K128" s="126">
        <v>20405</v>
      </c>
      <c r="L128" s="124">
        <v>500</v>
      </c>
      <c r="M128" s="127">
        <v>95717.05513000001</v>
      </c>
      <c r="N128" s="127">
        <v>89606.64855000001</v>
      </c>
      <c r="O128" s="128">
        <f t="shared" si="1"/>
        <v>0.9361617783612228</v>
      </c>
    </row>
    <row r="129" spans="1:15" s="109" customFormat="1" ht="28.5" customHeight="1">
      <c r="A129" s="118"/>
      <c r="B129" s="427"/>
      <c r="C129" s="428"/>
      <c r="D129" s="429"/>
      <c r="E129" s="429"/>
      <c r="F129" s="429"/>
      <c r="G129" s="430"/>
      <c r="H129" s="431" t="s">
        <v>153</v>
      </c>
      <c r="I129" s="124">
        <v>903</v>
      </c>
      <c r="J129" s="125">
        <v>104</v>
      </c>
      <c r="K129" s="126">
        <v>20405</v>
      </c>
      <c r="L129" s="124">
        <v>500</v>
      </c>
      <c r="M129" s="127">
        <v>4874.361309999999</v>
      </c>
      <c r="N129" s="127">
        <v>0</v>
      </c>
      <c r="O129" s="128">
        <f t="shared" si="1"/>
        <v>0</v>
      </c>
    </row>
    <row r="130" spans="1:15" s="109" customFormat="1" ht="13.5" customHeight="1">
      <c r="A130" s="118"/>
      <c r="B130" s="427"/>
      <c r="C130" s="491" t="s">
        <v>66</v>
      </c>
      <c r="D130" s="491"/>
      <c r="E130" s="491"/>
      <c r="F130" s="491"/>
      <c r="G130" s="491"/>
      <c r="H130" s="491"/>
      <c r="I130" s="119">
        <v>903</v>
      </c>
      <c r="J130" s="120">
        <v>112</v>
      </c>
      <c r="K130" s="121">
        <v>0</v>
      </c>
      <c r="L130" s="119">
        <v>0</v>
      </c>
      <c r="M130" s="122">
        <v>46.57351</v>
      </c>
      <c r="N130" s="122">
        <v>46.57351</v>
      </c>
      <c r="O130" s="128">
        <f t="shared" si="1"/>
        <v>1</v>
      </c>
    </row>
    <row r="131" spans="1:15" s="109" customFormat="1" ht="12.75" customHeight="1">
      <c r="A131" s="118"/>
      <c r="B131" s="427"/>
      <c r="C131" s="428"/>
      <c r="D131" s="488" t="s">
        <v>66</v>
      </c>
      <c r="E131" s="488"/>
      <c r="F131" s="488"/>
      <c r="G131" s="488"/>
      <c r="H131" s="488"/>
      <c r="I131" s="124">
        <v>903</v>
      </c>
      <c r="J131" s="125">
        <v>112</v>
      </c>
      <c r="K131" s="126">
        <v>700000</v>
      </c>
      <c r="L131" s="124">
        <v>0</v>
      </c>
      <c r="M131" s="127">
        <v>46.57351</v>
      </c>
      <c r="N131" s="127">
        <v>46.57351</v>
      </c>
      <c r="O131" s="128">
        <f t="shared" si="1"/>
        <v>1</v>
      </c>
    </row>
    <row r="132" spans="1:15" s="109" customFormat="1" ht="27" customHeight="1">
      <c r="A132" s="118"/>
      <c r="B132" s="427"/>
      <c r="C132" s="428"/>
      <c r="D132" s="429"/>
      <c r="E132" s="488" t="s">
        <v>159</v>
      </c>
      <c r="F132" s="488"/>
      <c r="G132" s="488"/>
      <c r="H132" s="488"/>
      <c r="I132" s="124">
        <v>903</v>
      </c>
      <c r="J132" s="125">
        <v>112</v>
      </c>
      <c r="K132" s="126">
        <v>700500</v>
      </c>
      <c r="L132" s="124">
        <v>0</v>
      </c>
      <c r="M132" s="127">
        <v>46.57351</v>
      </c>
      <c r="N132" s="127">
        <v>46.57351</v>
      </c>
      <c r="O132" s="128">
        <f t="shared" si="1"/>
        <v>1</v>
      </c>
    </row>
    <row r="133" spans="1:15" s="109" customFormat="1" ht="42.75" customHeight="1">
      <c r="A133" s="118"/>
      <c r="B133" s="427"/>
      <c r="C133" s="428"/>
      <c r="D133" s="429"/>
      <c r="E133" s="429"/>
      <c r="F133" s="488" t="s">
        <v>701</v>
      </c>
      <c r="G133" s="488"/>
      <c r="H133" s="488"/>
      <c r="I133" s="124">
        <v>903</v>
      </c>
      <c r="J133" s="125">
        <v>112</v>
      </c>
      <c r="K133" s="126">
        <v>700501</v>
      </c>
      <c r="L133" s="124">
        <v>0</v>
      </c>
      <c r="M133" s="127">
        <v>46.57351</v>
      </c>
      <c r="N133" s="127">
        <v>46.57351</v>
      </c>
      <c r="O133" s="128">
        <f t="shared" si="1"/>
        <v>1</v>
      </c>
    </row>
    <row r="134" spans="1:15" s="109" customFormat="1" ht="13.5" customHeight="1">
      <c r="A134" s="118"/>
      <c r="B134" s="427"/>
      <c r="C134" s="428"/>
      <c r="D134" s="429"/>
      <c r="E134" s="429"/>
      <c r="F134" s="429"/>
      <c r="G134" s="489" t="s">
        <v>157</v>
      </c>
      <c r="H134" s="489"/>
      <c r="I134" s="124">
        <v>903</v>
      </c>
      <c r="J134" s="125">
        <v>112</v>
      </c>
      <c r="K134" s="126">
        <v>700501</v>
      </c>
      <c r="L134" s="124">
        <v>13</v>
      </c>
      <c r="M134" s="127">
        <v>46.57351</v>
      </c>
      <c r="N134" s="127">
        <v>46.57351</v>
      </c>
      <c r="O134" s="128">
        <f t="shared" si="1"/>
        <v>1</v>
      </c>
    </row>
    <row r="135" spans="1:15" s="109" customFormat="1" ht="27.75" customHeight="1">
      <c r="A135" s="118"/>
      <c r="B135" s="427"/>
      <c r="C135" s="491" t="s">
        <v>69</v>
      </c>
      <c r="D135" s="491"/>
      <c r="E135" s="491"/>
      <c r="F135" s="491"/>
      <c r="G135" s="491"/>
      <c r="H135" s="491"/>
      <c r="I135" s="119">
        <v>903</v>
      </c>
      <c r="J135" s="120">
        <v>114</v>
      </c>
      <c r="K135" s="121">
        <v>0</v>
      </c>
      <c r="L135" s="119">
        <v>0</v>
      </c>
      <c r="M135" s="122">
        <v>112147.82338</v>
      </c>
      <c r="N135" s="122">
        <v>107484.75502999999</v>
      </c>
      <c r="O135" s="128">
        <f t="shared" si="1"/>
        <v>0.9584203401416027</v>
      </c>
    </row>
    <row r="136" spans="1:15" s="109" customFormat="1" ht="44.25" customHeight="1">
      <c r="A136" s="118"/>
      <c r="B136" s="427"/>
      <c r="C136" s="428"/>
      <c r="D136" s="488" t="s">
        <v>160</v>
      </c>
      <c r="E136" s="488"/>
      <c r="F136" s="488"/>
      <c r="G136" s="488"/>
      <c r="H136" s="488"/>
      <c r="I136" s="124">
        <v>903</v>
      </c>
      <c r="J136" s="125">
        <v>114</v>
      </c>
      <c r="K136" s="126">
        <v>920000</v>
      </c>
      <c r="L136" s="124">
        <v>0</v>
      </c>
      <c r="M136" s="127">
        <v>30695.406320000002</v>
      </c>
      <c r="N136" s="127">
        <v>28583.95807</v>
      </c>
      <c r="O136" s="128">
        <f t="shared" si="1"/>
        <v>0.9312128913366343</v>
      </c>
    </row>
    <row r="137" spans="1:15" s="109" customFormat="1" ht="27.75" customHeight="1">
      <c r="A137" s="118"/>
      <c r="B137" s="427"/>
      <c r="C137" s="428"/>
      <c r="D137" s="429"/>
      <c r="E137" s="488" t="s">
        <v>161</v>
      </c>
      <c r="F137" s="488"/>
      <c r="G137" s="488"/>
      <c r="H137" s="488"/>
      <c r="I137" s="124">
        <v>903</v>
      </c>
      <c r="J137" s="125">
        <v>114</v>
      </c>
      <c r="K137" s="126">
        <v>920300</v>
      </c>
      <c r="L137" s="124">
        <v>0</v>
      </c>
      <c r="M137" s="127">
        <v>30695.406320000002</v>
      </c>
      <c r="N137" s="127">
        <v>28583.95807</v>
      </c>
      <c r="O137" s="128">
        <f t="shared" si="1"/>
        <v>0.9312128913366343</v>
      </c>
    </row>
    <row r="138" spans="1:15" s="109" customFormat="1" ht="27.75" customHeight="1">
      <c r="A138" s="118"/>
      <c r="B138" s="427"/>
      <c r="C138" s="428"/>
      <c r="D138" s="429"/>
      <c r="E138" s="429"/>
      <c r="F138" s="488" t="s">
        <v>221</v>
      </c>
      <c r="G138" s="488"/>
      <c r="H138" s="488"/>
      <c r="I138" s="124">
        <v>903</v>
      </c>
      <c r="J138" s="125">
        <v>114</v>
      </c>
      <c r="K138" s="126">
        <v>920302</v>
      </c>
      <c r="L138" s="124">
        <v>0</v>
      </c>
      <c r="M138" s="127">
        <v>11823.9</v>
      </c>
      <c r="N138" s="127">
        <v>10973.60347</v>
      </c>
      <c r="O138" s="128">
        <f t="shared" si="1"/>
        <v>0.9280866270858177</v>
      </c>
    </row>
    <row r="139" spans="1:15" s="109" customFormat="1" ht="29.25" customHeight="1">
      <c r="A139" s="118"/>
      <c r="B139" s="427"/>
      <c r="C139" s="428"/>
      <c r="D139" s="429"/>
      <c r="E139" s="429"/>
      <c r="F139" s="429"/>
      <c r="G139" s="489" t="s">
        <v>149</v>
      </c>
      <c r="H139" s="489"/>
      <c r="I139" s="124">
        <v>903</v>
      </c>
      <c r="J139" s="125">
        <v>114</v>
      </c>
      <c r="K139" s="126">
        <v>920302</v>
      </c>
      <c r="L139" s="124">
        <v>500</v>
      </c>
      <c r="M139" s="127">
        <v>11823.9</v>
      </c>
      <c r="N139" s="127">
        <v>10973.60347</v>
      </c>
      <c r="O139" s="128">
        <f t="shared" si="1"/>
        <v>0.9280866270858177</v>
      </c>
    </row>
    <row r="140" spans="1:15" s="109" customFormat="1" ht="27.75" customHeight="1">
      <c r="A140" s="118"/>
      <c r="B140" s="427"/>
      <c r="C140" s="428"/>
      <c r="D140" s="429"/>
      <c r="E140" s="429"/>
      <c r="F140" s="488" t="s">
        <v>222</v>
      </c>
      <c r="G140" s="488"/>
      <c r="H140" s="488"/>
      <c r="I140" s="124">
        <v>903</v>
      </c>
      <c r="J140" s="125">
        <v>114</v>
      </c>
      <c r="K140" s="126">
        <v>920353</v>
      </c>
      <c r="L140" s="124">
        <v>0</v>
      </c>
      <c r="M140" s="127">
        <v>6001.70632</v>
      </c>
      <c r="N140" s="127">
        <v>5089.4884</v>
      </c>
      <c r="O140" s="128">
        <f t="shared" si="1"/>
        <v>0.8480069048096975</v>
      </c>
    </row>
    <row r="141" spans="1:15" s="109" customFormat="1" ht="28.5" customHeight="1">
      <c r="A141" s="118"/>
      <c r="B141" s="427"/>
      <c r="C141" s="428"/>
      <c r="D141" s="429"/>
      <c r="E141" s="429"/>
      <c r="F141" s="429"/>
      <c r="G141" s="489" t="s">
        <v>149</v>
      </c>
      <c r="H141" s="489"/>
      <c r="I141" s="124">
        <v>903</v>
      </c>
      <c r="J141" s="125">
        <v>114</v>
      </c>
      <c r="K141" s="126">
        <v>920353</v>
      </c>
      <c r="L141" s="124">
        <v>500</v>
      </c>
      <c r="M141" s="127">
        <v>6001.70632</v>
      </c>
      <c r="N141" s="127">
        <v>5089.4884</v>
      </c>
      <c r="O141" s="128">
        <f t="shared" si="1"/>
        <v>0.8480069048096975</v>
      </c>
    </row>
    <row r="142" spans="1:15" s="109" customFormat="1" ht="42.75" customHeight="1">
      <c r="A142" s="118"/>
      <c r="B142" s="427"/>
      <c r="C142" s="428"/>
      <c r="D142" s="429"/>
      <c r="E142" s="429"/>
      <c r="F142" s="429"/>
      <c r="G142" s="430"/>
      <c r="H142" s="431" t="s">
        <v>218</v>
      </c>
      <c r="I142" s="124">
        <v>903</v>
      </c>
      <c r="J142" s="125">
        <v>114</v>
      </c>
      <c r="K142" s="126">
        <v>920353</v>
      </c>
      <c r="L142" s="124">
        <v>500</v>
      </c>
      <c r="M142" s="127">
        <v>1071.70632</v>
      </c>
      <c r="N142" s="127">
        <v>0</v>
      </c>
      <c r="O142" s="128">
        <f t="shared" si="1"/>
        <v>0</v>
      </c>
    </row>
    <row r="143" spans="1:15" s="109" customFormat="1" ht="27.75" customHeight="1">
      <c r="A143" s="118"/>
      <c r="B143" s="427"/>
      <c r="C143" s="428"/>
      <c r="D143" s="429"/>
      <c r="E143" s="429"/>
      <c r="F143" s="488" t="s">
        <v>223</v>
      </c>
      <c r="G143" s="488"/>
      <c r="H143" s="488"/>
      <c r="I143" s="124">
        <v>903</v>
      </c>
      <c r="J143" s="125">
        <v>114</v>
      </c>
      <c r="K143" s="126">
        <v>920361</v>
      </c>
      <c r="L143" s="124">
        <v>0</v>
      </c>
      <c r="M143" s="127">
        <v>967.8</v>
      </c>
      <c r="N143" s="127">
        <v>967.8</v>
      </c>
      <c r="O143" s="128">
        <f t="shared" si="1"/>
        <v>1</v>
      </c>
    </row>
    <row r="144" spans="1:15" s="109" customFormat="1" ht="27.75" customHeight="1">
      <c r="A144" s="118"/>
      <c r="B144" s="427"/>
      <c r="C144" s="428"/>
      <c r="D144" s="429"/>
      <c r="E144" s="429"/>
      <c r="F144" s="429"/>
      <c r="G144" s="489" t="s">
        <v>149</v>
      </c>
      <c r="H144" s="489"/>
      <c r="I144" s="124">
        <v>903</v>
      </c>
      <c r="J144" s="125">
        <v>114</v>
      </c>
      <c r="K144" s="126">
        <v>920361</v>
      </c>
      <c r="L144" s="124">
        <v>500</v>
      </c>
      <c r="M144" s="127">
        <v>967.8</v>
      </c>
      <c r="N144" s="127">
        <v>967.8</v>
      </c>
      <c r="O144" s="128">
        <f aca="true" t="shared" si="2" ref="O144:O207">N144/M144</f>
        <v>1</v>
      </c>
    </row>
    <row r="145" spans="1:15" s="109" customFormat="1" ht="27.75" customHeight="1">
      <c r="A145" s="118"/>
      <c r="B145" s="427"/>
      <c r="C145" s="428"/>
      <c r="D145" s="429"/>
      <c r="E145" s="429"/>
      <c r="F145" s="488" t="s">
        <v>224</v>
      </c>
      <c r="G145" s="488"/>
      <c r="H145" s="488"/>
      <c r="I145" s="124">
        <v>903</v>
      </c>
      <c r="J145" s="125">
        <v>114</v>
      </c>
      <c r="K145" s="126">
        <v>920364</v>
      </c>
      <c r="L145" s="124">
        <v>0</v>
      </c>
      <c r="M145" s="127">
        <v>11902</v>
      </c>
      <c r="N145" s="127">
        <v>11553.0662</v>
      </c>
      <c r="O145" s="128">
        <f t="shared" si="2"/>
        <v>0.9706827592001344</v>
      </c>
    </row>
    <row r="146" spans="1:15" s="109" customFormat="1" ht="27.75" customHeight="1">
      <c r="A146" s="118"/>
      <c r="B146" s="427"/>
      <c r="C146" s="428"/>
      <c r="D146" s="429"/>
      <c r="E146" s="429"/>
      <c r="F146" s="429"/>
      <c r="G146" s="489" t="s">
        <v>149</v>
      </c>
      <c r="H146" s="489"/>
      <c r="I146" s="124">
        <v>903</v>
      </c>
      <c r="J146" s="125">
        <v>114</v>
      </c>
      <c r="K146" s="126">
        <v>920364</v>
      </c>
      <c r="L146" s="124">
        <v>500</v>
      </c>
      <c r="M146" s="127">
        <v>11902</v>
      </c>
      <c r="N146" s="127">
        <v>11553.0662</v>
      </c>
      <c r="O146" s="128">
        <f t="shared" si="2"/>
        <v>0.9706827592001344</v>
      </c>
    </row>
    <row r="147" spans="1:15" s="109" customFormat="1" ht="31.5" customHeight="1">
      <c r="A147" s="118"/>
      <c r="B147" s="427"/>
      <c r="C147" s="428"/>
      <c r="D147" s="488" t="s">
        <v>225</v>
      </c>
      <c r="E147" s="488"/>
      <c r="F147" s="488"/>
      <c r="G147" s="488"/>
      <c r="H147" s="488"/>
      <c r="I147" s="124">
        <v>903</v>
      </c>
      <c r="J147" s="125">
        <v>114</v>
      </c>
      <c r="K147" s="126">
        <v>930000</v>
      </c>
      <c r="L147" s="124">
        <v>0</v>
      </c>
      <c r="M147" s="127">
        <v>72553.72186</v>
      </c>
      <c r="N147" s="127">
        <v>70019.99578999999</v>
      </c>
      <c r="O147" s="128">
        <f t="shared" si="2"/>
        <v>0.9650779311516353</v>
      </c>
    </row>
    <row r="148" spans="1:15" s="109" customFormat="1" ht="27.75" customHeight="1">
      <c r="A148" s="118"/>
      <c r="B148" s="427"/>
      <c r="C148" s="428"/>
      <c r="D148" s="429"/>
      <c r="E148" s="488" t="s">
        <v>173</v>
      </c>
      <c r="F148" s="488"/>
      <c r="G148" s="488"/>
      <c r="H148" s="488"/>
      <c r="I148" s="124">
        <v>903</v>
      </c>
      <c r="J148" s="125">
        <v>114</v>
      </c>
      <c r="K148" s="126">
        <v>939900</v>
      </c>
      <c r="L148" s="124">
        <v>0</v>
      </c>
      <c r="M148" s="127">
        <v>72553.72186</v>
      </c>
      <c r="N148" s="127">
        <v>70019.99578999999</v>
      </c>
      <c r="O148" s="128">
        <f t="shared" si="2"/>
        <v>0.9650779311516353</v>
      </c>
    </row>
    <row r="149" spans="1:15" s="109" customFormat="1" ht="57" customHeight="1">
      <c r="A149" s="118"/>
      <c r="B149" s="427"/>
      <c r="C149" s="428"/>
      <c r="D149" s="429"/>
      <c r="E149" s="429"/>
      <c r="F149" s="488" t="s">
        <v>226</v>
      </c>
      <c r="G149" s="488"/>
      <c r="H149" s="488"/>
      <c r="I149" s="124">
        <v>903</v>
      </c>
      <c r="J149" s="125">
        <v>114</v>
      </c>
      <c r="K149" s="126">
        <v>939901</v>
      </c>
      <c r="L149" s="124">
        <v>0</v>
      </c>
      <c r="M149" s="127">
        <v>52919.45086</v>
      </c>
      <c r="N149" s="127">
        <v>50545.72774999999</v>
      </c>
      <c r="O149" s="128">
        <f t="shared" si="2"/>
        <v>0.955144600493309</v>
      </c>
    </row>
    <row r="150" spans="1:15" s="109" customFormat="1" ht="27.75" customHeight="1">
      <c r="A150" s="118"/>
      <c r="B150" s="427"/>
      <c r="C150" s="428"/>
      <c r="D150" s="429"/>
      <c r="E150" s="429"/>
      <c r="F150" s="429"/>
      <c r="G150" s="489" t="s">
        <v>175</v>
      </c>
      <c r="H150" s="489"/>
      <c r="I150" s="124">
        <v>903</v>
      </c>
      <c r="J150" s="125">
        <v>114</v>
      </c>
      <c r="K150" s="126">
        <v>939901</v>
      </c>
      <c r="L150" s="124">
        <v>1</v>
      </c>
      <c r="M150" s="127">
        <v>52919.45086</v>
      </c>
      <c r="N150" s="127">
        <v>50545.72774999999</v>
      </c>
      <c r="O150" s="123">
        <f t="shared" si="2"/>
        <v>0.955144600493309</v>
      </c>
    </row>
    <row r="151" spans="1:15" s="109" customFormat="1" ht="41.25" customHeight="1">
      <c r="A151" s="118"/>
      <c r="B151" s="427"/>
      <c r="C151" s="428"/>
      <c r="D151" s="429"/>
      <c r="E151" s="429"/>
      <c r="F151" s="429"/>
      <c r="G151" s="430"/>
      <c r="H151" s="431" t="s">
        <v>218</v>
      </c>
      <c r="I151" s="124">
        <v>903</v>
      </c>
      <c r="J151" s="125">
        <v>114</v>
      </c>
      <c r="K151" s="126">
        <v>939901</v>
      </c>
      <c r="L151" s="124">
        <v>1</v>
      </c>
      <c r="M151" s="127">
        <v>2203.2433899999996</v>
      </c>
      <c r="N151" s="127">
        <v>0</v>
      </c>
      <c r="O151" s="128">
        <f t="shared" si="2"/>
        <v>0</v>
      </c>
    </row>
    <row r="152" spans="1:15" s="109" customFormat="1" ht="28.5" customHeight="1">
      <c r="A152" s="118"/>
      <c r="B152" s="427"/>
      <c r="C152" s="428"/>
      <c r="D152" s="429"/>
      <c r="E152" s="429"/>
      <c r="F152" s="429"/>
      <c r="G152" s="430"/>
      <c r="H152" s="431" t="s">
        <v>153</v>
      </c>
      <c r="I152" s="124">
        <v>903</v>
      </c>
      <c r="J152" s="125">
        <v>114</v>
      </c>
      <c r="K152" s="126">
        <v>939901</v>
      </c>
      <c r="L152" s="124">
        <v>1</v>
      </c>
      <c r="M152" s="127">
        <v>4135.39967</v>
      </c>
      <c r="N152" s="127">
        <v>0</v>
      </c>
      <c r="O152" s="128">
        <f t="shared" si="2"/>
        <v>0</v>
      </c>
    </row>
    <row r="153" spans="1:15" s="109" customFormat="1" ht="43.5" customHeight="1">
      <c r="A153" s="118"/>
      <c r="B153" s="427"/>
      <c r="C153" s="428"/>
      <c r="D153" s="429"/>
      <c r="E153" s="429"/>
      <c r="F153" s="488" t="s">
        <v>227</v>
      </c>
      <c r="G153" s="488"/>
      <c r="H153" s="488"/>
      <c r="I153" s="124">
        <v>903</v>
      </c>
      <c r="J153" s="125">
        <v>114</v>
      </c>
      <c r="K153" s="126">
        <v>939910</v>
      </c>
      <c r="L153" s="124">
        <v>0</v>
      </c>
      <c r="M153" s="127">
        <v>13990.6</v>
      </c>
      <c r="N153" s="127">
        <v>13830.59704</v>
      </c>
      <c r="O153" s="128">
        <f t="shared" si="2"/>
        <v>0.9885635383757666</v>
      </c>
    </row>
    <row r="154" spans="1:15" s="109" customFormat="1" ht="27.75" customHeight="1">
      <c r="A154" s="118"/>
      <c r="B154" s="427"/>
      <c r="C154" s="428"/>
      <c r="D154" s="429"/>
      <c r="E154" s="429"/>
      <c r="F154" s="429"/>
      <c r="G154" s="489" t="s">
        <v>175</v>
      </c>
      <c r="H154" s="489"/>
      <c r="I154" s="124">
        <v>903</v>
      </c>
      <c r="J154" s="125">
        <v>114</v>
      </c>
      <c r="K154" s="126">
        <v>939910</v>
      </c>
      <c r="L154" s="124">
        <v>1</v>
      </c>
      <c r="M154" s="127">
        <v>13990.6</v>
      </c>
      <c r="N154" s="127">
        <v>13830.59704</v>
      </c>
      <c r="O154" s="128">
        <f t="shared" si="2"/>
        <v>0.9885635383757666</v>
      </c>
    </row>
    <row r="155" spans="1:15" s="109" customFormat="1" ht="27.75" customHeight="1">
      <c r="A155" s="118"/>
      <c r="B155" s="427"/>
      <c r="C155" s="428"/>
      <c r="D155" s="429"/>
      <c r="E155" s="429"/>
      <c r="F155" s="429"/>
      <c r="G155" s="430"/>
      <c r="H155" s="431" t="s">
        <v>153</v>
      </c>
      <c r="I155" s="124">
        <v>903</v>
      </c>
      <c r="J155" s="125">
        <v>114</v>
      </c>
      <c r="K155" s="126">
        <v>939910</v>
      </c>
      <c r="L155" s="124">
        <v>1</v>
      </c>
      <c r="M155" s="127">
        <v>811.2985699999999</v>
      </c>
      <c r="N155" s="127">
        <v>0</v>
      </c>
      <c r="O155" s="128">
        <f t="shared" si="2"/>
        <v>0</v>
      </c>
    </row>
    <row r="156" spans="1:15" s="109" customFormat="1" ht="57.75" customHeight="1">
      <c r="A156" s="118"/>
      <c r="B156" s="427"/>
      <c r="C156" s="428"/>
      <c r="D156" s="429"/>
      <c r="E156" s="429"/>
      <c r="F156" s="488" t="s">
        <v>228</v>
      </c>
      <c r="G156" s="488"/>
      <c r="H156" s="488"/>
      <c r="I156" s="124">
        <v>903</v>
      </c>
      <c r="J156" s="125">
        <v>114</v>
      </c>
      <c r="K156" s="126">
        <v>939916</v>
      </c>
      <c r="L156" s="124">
        <v>0</v>
      </c>
      <c r="M156" s="127">
        <v>5643.671</v>
      </c>
      <c r="N156" s="127">
        <v>5643.671</v>
      </c>
      <c r="O156" s="128">
        <f t="shared" si="2"/>
        <v>1</v>
      </c>
    </row>
    <row r="157" spans="1:15" s="109" customFormat="1" ht="32.25" customHeight="1">
      <c r="A157" s="118"/>
      <c r="B157" s="427"/>
      <c r="C157" s="428"/>
      <c r="D157" s="429"/>
      <c r="E157" s="429"/>
      <c r="F157" s="429"/>
      <c r="G157" s="489" t="s">
        <v>175</v>
      </c>
      <c r="H157" s="489"/>
      <c r="I157" s="124">
        <v>903</v>
      </c>
      <c r="J157" s="125">
        <v>114</v>
      </c>
      <c r="K157" s="126">
        <v>939916</v>
      </c>
      <c r="L157" s="124">
        <v>1</v>
      </c>
      <c r="M157" s="127">
        <v>5643.671</v>
      </c>
      <c r="N157" s="127">
        <v>5643.671</v>
      </c>
      <c r="O157" s="128">
        <f t="shared" si="2"/>
        <v>1</v>
      </c>
    </row>
    <row r="158" spans="1:15" s="109" customFormat="1" ht="45" customHeight="1">
      <c r="A158" s="118"/>
      <c r="B158" s="427"/>
      <c r="C158" s="428"/>
      <c r="D158" s="429"/>
      <c r="E158" s="429"/>
      <c r="F158" s="429"/>
      <c r="G158" s="430"/>
      <c r="H158" s="431" t="s">
        <v>218</v>
      </c>
      <c r="I158" s="124">
        <v>903</v>
      </c>
      <c r="J158" s="125">
        <v>114</v>
      </c>
      <c r="K158" s="126">
        <v>939916</v>
      </c>
      <c r="L158" s="124">
        <v>1</v>
      </c>
      <c r="M158" s="127">
        <v>4401.101</v>
      </c>
      <c r="N158" s="127">
        <v>0</v>
      </c>
      <c r="O158" s="123">
        <f t="shared" si="2"/>
        <v>0</v>
      </c>
    </row>
    <row r="159" spans="1:15" s="109" customFormat="1" ht="43.5" customHeight="1">
      <c r="A159" s="118"/>
      <c r="B159" s="427"/>
      <c r="C159" s="428"/>
      <c r="D159" s="488" t="s">
        <v>176</v>
      </c>
      <c r="E159" s="488"/>
      <c r="F159" s="488"/>
      <c r="G159" s="488"/>
      <c r="H159" s="488"/>
      <c r="I159" s="124">
        <v>903</v>
      </c>
      <c r="J159" s="125">
        <v>114</v>
      </c>
      <c r="K159" s="126">
        <v>4400000</v>
      </c>
      <c r="L159" s="124">
        <v>0</v>
      </c>
      <c r="M159" s="127">
        <v>3879.38</v>
      </c>
      <c r="N159" s="127">
        <v>3861.4859699999997</v>
      </c>
      <c r="O159" s="128">
        <f t="shared" si="2"/>
        <v>0.995387399532915</v>
      </c>
    </row>
    <row r="160" spans="1:15" s="109" customFormat="1" ht="27.75" customHeight="1">
      <c r="A160" s="118"/>
      <c r="B160" s="427"/>
      <c r="C160" s="428"/>
      <c r="D160" s="429"/>
      <c r="E160" s="488" t="s">
        <v>173</v>
      </c>
      <c r="F160" s="488"/>
      <c r="G160" s="488"/>
      <c r="H160" s="488"/>
      <c r="I160" s="124">
        <v>903</v>
      </c>
      <c r="J160" s="125">
        <v>114</v>
      </c>
      <c r="K160" s="126">
        <v>4409900</v>
      </c>
      <c r="L160" s="124">
        <v>0</v>
      </c>
      <c r="M160" s="127">
        <v>3879.38</v>
      </c>
      <c r="N160" s="127">
        <v>3861.4859699999997</v>
      </c>
      <c r="O160" s="128">
        <f t="shared" si="2"/>
        <v>0.995387399532915</v>
      </c>
    </row>
    <row r="161" spans="1:15" s="109" customFormat="1" ht="46.5" customHeight="1">
      <c r="A161" s="118"/>
      <c r="B161" s="427"/>
      <c r="C161" s="428"/>
      <c r="D161" s="429"/>
      <c r="E161" s="429"/>
      <c r="F161" s="488" t="s">
        <v>229</v>
      </c>
      <c r="G161" s="488"/>
      <c r="H161" s="488"/>
      <c r="I161" s="124">
        <v>903</v>
      </c>
      <c r="J161" s="125">
        <v>114</v>
      </c>
      <c r="K161" s="126">
        <v>4409909</v>
      </c>
      <c r="L161" s="124">
        <v>0</v>
      </c>
      <c r="M161" s="127">
        <v>3879.38</v>
      </c>
      <c r="N161" s="127">
        <v>3861.4859699999997</v>
      </c>
      <c r="O161" s="128">
        <f t="shared" si="2"/>
        <v>0.995387399532915</v>
      </c>
    </row>
    <row r="162" spans="1:15" s="109" customFormat="1" ht="30" customHeight="1">
      <c r="A162" s="118"/>
      <c r="B162" s="427"/>
      <c r="C162" s="428"/>
      <c r="D162" s="429"/>
      <c r="E162" s="429"/>
      <c r="F162" s="429"/>
      <c r="G162" s="489" t="s">
        <v>175</v>
      </c>
      <c r="H162" s="489"/>
      <c r="I162" s="124">
        <v>903</v>
      </c>
      <c r="J162" s="125">
        <v>114</v>
      </c>
      <c r="K162" s="126">
        <v>4409909</v>
      </c>
      <c r="L162" s="124">
        <v>1</v>
      </c>
      <c r="M162" s="127">
        <v>3879.38</v>
      </c>
      <c r="N162" s="127">
        <v>3861.4859699999997</v>
      </c>
      <c r="O162" s="123">
        <f t="shared" si="2"/>
        <v>0.995387399532915</v>
      </c>
    </row>
    <row r="163" spans="1:15" s="109" customFormat="1" ht="15" customHeight="1">
      <c r="A163" s="118"/>
      <c r="B163" s="427"/>
      <c r="C163" s="428"/>
      <c r="D163" s="429"/>
      <c r="E163" s="429"/>
      <c r="F163" s="429"/>
      <c r="G163" s="430"/>
      <c r="H163" s="431" t="s">
        <v>171</v>
      </c>
      <c r="I163" s="124">
        <v>903</v>
      </c>
      <c r="J163" s="125">
        <v>114</v>
      </c>
      <c r="K163" s="126">
        <v>4409909</v>
      </c>
      <c r="L163" s="124">
        <v>1</v>
      </c>
      <c r="M163" s="127">
        <v>7.738939999999999</v>
      </c>
      <c r="N163" s="127">
        <v>0</v>
      </c>
      <c r="O163" s="128">
        <f t="shared" si="2"/>
        <v>0</v>
      </c>
    </row>
    <row r="164" spans="1:15" s="109" customFormat="1" ht="27.75" customHeight="1">
      <c r="A164" s="118"/>
      <c r="B164" s="427"/>
      <c r="C164" s="428"/>
      <c r="D164" s="429"/>
      <c r="E164" s="429"/>
      <c r="F164" s="429"/>
      <c r="G164" s="430"/>
      <c r="H164" s="431" t="s">
        <v>153</v>
      </c>
      <c r="I164" s="124">
        <v>903</v>
      </c>
      <c r="J164" s="125">
        <v>114</v>
      </c>
      <c r="K164" s="126">
        <v>4409909</v>
      </c>
      <c r="L164" s="124">
        <v>1</v>
      </c>
      <c r="M164" s="127">
        <v>184.97209</v>
      </c>
      <c r="N164" s="127">
        <v>0</v>
      </c>
      <c r="O164" s="128">
        <f t="shared" si="2"/>
        <v>0</v>
      </c>
    </row>
    <row r="165" spans="1:15" s="109" customFormat="1" ht="32.25" customHeight="1">
      <c r="A165" s="118"/>
      <c r="B165" s="427"/>
      <c r="C165" s="428"/>
      <c r="D165" s="488" t="s">
        <v>708</v>
      </c>
      <c r="E165" s="488"/>
      <c r="F165" s="488"/>
      <c r="G165" s="488"/>
      <c r="H165" s="488"/>
      <c r="I165" s="124">
        <v>903</v>
      </c>
      <c r="J165" s="125">
        <v>114</v>
      </c>
      <c r="K165" s="126">
        <v>7950000</v>
      </c>
      <c r="L165" s="124">
        <v>0</v>
      </c>
      <c r="M165" s="127">
        <v>5019.3152</v>
      </c>
      <c r="N165" s="127">
        <v>5019.3152</v>
      </c>
      <c r="O165" s="128">
        <f t="shared" si="2"/>
        <v>1</v>
      </c>
    </row>
    <row r="166" spans="1:15" s="109" customFormat="1" ht="45" customHeight="1">
      <c r="A166" s="118"/>
      <c r="B166" s="427"/>
      <c r="C166" s="428"/>
      <c r="D166" s="429"/>
      <c r="E166" s="429"/>
      <c r="F166" s="488" t="s">
        <v>230</v>
      </c>
      <c r="G166" s="488"/>
      <c r="H166" s="488"/>
      <c r="I166" s="124">
        <v>903</v>
      </c>
      <c r="J166" s="125">
        <v>114</v>
      </c>
      <c r="K166" s="126">
        <v>7950001</v>
      </c>
      <c r="L166" s="124">
        <v>0</v>
      </c>
      <c r="M166" s="127">
        <v>5019.3152</v>
      </c>
      <c r="N166" s="127">
        <v>5019.3152</v>
      </c>
      <c r="O166" s="128">
        <f t="shared" si="2"/>
        <v>1</v>
      </c>
    </row>
    <row r="167" spans="1:15" s="109" customFormat="1" ht="28.5" customHeight="1">
      <c r="A167" s="118"/>
      <c r="B167" s="427"/>
      <c r="C167" s="428"/>
      <c r="D167" s="429"/>
      <c r="E167" s="429"/>
      <c r="F167" s="429"/>
      <c r="G167" s="489" t="s">
        <v>149</v>
      </c>
      <c r="H167" s="489"/>
      <c r="I167" s="124">
        <v>903</v>
      </c>
      <c r="J167" s="125">
        <v>114</v>
      </c>
      <c r="K167" s="126">
        <v>7950001</v>
      </c>
      <c r="L167" s="124">
        <v>500</v>
      </c>
      <c r="M167" s="127">
        <v>5019.3152</v>
      </c>
      <c r="N167" s="127">
        <v>5019.3152</v>
      </c>
      <c r="O167" s="128">
        <f t="shared" si="2"/>
        <v>1</v>
      </c>
    </row>
    <row r="168" spans="1:15" s="109" customFormat="1" ht="44.25" customHeight="1">
      <c r="A168" s="118"/>
      <c r="B168" s="427"/>
      <c r="C168" s="428"/>
      <c r="D168" s="429"/>
      <c r="E168" s="429"/>
      <c r="F168" s="429"/>
      <c r="G168" s="430"/>
      <c r="H168" s="431" t="s">
        <v>218</v>
      </c>
      <c r="I168" s="124">
        <v>903</v>
      </c>
      <c r="J168" s="125">
        <v>114</v>
      </c>
      <c r="K168" s="126">
        <v>7950001</v>
      </c>
      <c r="L168" s="124">
        <v>500</v>
      </c>
      <c r="M168" s="127">
        <v>5019.3152</v>
      </c>
      <c r="N168" s="127">
        <v>0</v>
      </c>
      <c r="O168" s="128">
        <f t="shared" si="2"/>
        <v>0</v>
      </c>
    </row>
    <row r="169" spans="1:16" s="109" customFormat="1" ht="59.25" customHeight="1">
      <c r="A169" s="118"/>
      <c r="B169" s="427"/>
      <c r="C169" s="491" t="s">
        <v>74</v>
      </c>
      <c r="D169" s="491"/>
      <c r="E169" s="491"/>
      <c r="F169" s="491"/>
      <c r="G169" s="491"/>
      <c r="H169" s="491"/>
      <c r="I169" s="119">
        <v>903</v>
      </c>
      <c r="J169" s="120">
        <v>309</v>
      </c>
      <c r="K169" s="121">
        <v>0</v>
      </c>
      <c r="L169" s="119">
        <v>0</v>
      </c>
      <c r="M169" s="122">
        <v>1204.1</v>
      </c>
      <c r="N169" s="122">
        <v>992.1991999999999</v>
      </c>
      <c r="O169" s="128">
        <f t="shared" si="2"/>
        <v>0.8240172743127647</v>
      </c>
      <c r="P169" s="139"/>
    </row>
    <row r="170" spans="1:15" s="109" customFormat="1" ht="58.5" customHeight="1">
      <c r="A170" s="118"/>
      <c r="B170" s="427"/>
      <c r="C170" s="428"/>
      <c r="D170" s="488" t="s">
        <v>231</v>
      </c>
      <c r="E170" s="488"/>
      <c r="F170" s="488"/>
      <c r="G170" s="488"/>
      <c r="H170" s="488"/>
      <c r="I170" s="124">
        <v>903</v>
      </c>
      <c r="J170" s="125">
        <v>309</v>
      </c>
      <c r="K170" s="126">
        <v>2180000</v>
      </c>
      <c r="L170" s="124">
        <v>0</v>
      </c>
      <c r="M170" s="127">
        <v>400.5</v>
      </c>
      <c r="N170" s="127">
        <v>188.671</v>
      </c>
      <c r="O170" s="123">
        <f t="shared" si="2"/>
        <v>0.47108863920099875</v>
      </c>
    </row>
    <row r="171" spans="1:15" s="109" customFormat="1" ht="60.75" customHeight="1">
      <c r="A171" s="118"/>
      <c r="B171" s="427"/>
      <c r="C171" s="428"/>
      <c r="D171" s="429"/>
      <c r="E171" s="488" t="s">
        <v>232</v>
      </c>
      <c r="F171" s="488"/>
      <c r="G171" s="488"/>
      <c r="H171" s="488"/>
      <c r="I171" s="124">
        <v>903</v>
      </c>
      <c r="J171" s="125">
        <v>309</v>
      </c>
      <c r="K171" s="126">
        <v>2180100</v>
      </c>
      <c r="L171" s="124">
        <v>0</v>
      </c>
      <c r="M171" s="127">
        <v>400.5</v>
      </c>
      <c r="N171" s="127">
        <v>188.671</v>
      </c>
      <c r="O171" s="128">
        <f t="shared" si="2"/>
        <v>0.47108863920099875</v>
      </c>
    </row>
    <row r="172" spans="1:15" s="109" customFormat="1" ht="59.25" customHeight="1">
      <c r="A172" s="118"/>
      <c r="B172" s="427"/>
      <c r="C172" s="428"/>
      <c r="D172" s="429"/>
      <c r="E172" s="429"/>
      <c r="F172" s="488" t="s">
        <v>231</v>
      </c>
      <c r="G172" s="488"/>
      <c r="H172" s="488"/>
      <c r="I172" s="124">
        <v>903</v>
      </c>
      <c r="J172" s="125">
        <v>309</v>
      </c>
      <c r="K172" s="126">
        <v>2180102</v>
      </c>
      <c r="L172" s="124">
        <v>0</v>
      </c>
      <c r="M172" s="127">
        <v>400.5</v>
      </c>
      <c r="N172" s="127">
        <v>188.671</v>
      </c>
      <c r="O172" s="128">
        <f t="shared" si="2"/>
        <v>0.47108863920099875</v>
      </c>
    </row>
    <row r="173" spans="1:15" s="109" customFormat="1" ht="27" customHeight="1">
      <c r="A173" s="118"/>
      <c r="B173" s="427"/>
      <c r="C173" s="428"/>
      <c r="D173" s="429"/>
      <c r="E173" s="429"/>
      <c r="F173" s="429"/>
      <c r="G173" s="489" t="s">
        <v>149</v>
      </c>
      <c r="H173" s="489"/>
      <c r="I173" s="124">
        <v>903</v>
      </c>
      <c r="J173" s="125">
        <v>309</v>
      </c>
      <c r="K173" s="126">
        <v>2180102</v>
      </c>
      <c r="L173" s="124">
        <v>500</v>
      </c>
      <c r="M173" s="127">
        <v>400.5</v>
      </c>
      <c r="N173" s="127">
        <v>188.671</v>
      </c>
      <c r="O173" s="128">
        <f t="shared" si="2"/>
        <v>0.47108863920099875</v>
      </c>
    </row>
    <row r="174" spans="1:15" s="109" customFormat="1" ht="27.75" customHeight="1">
      <c r="A174" s="118"/>
      <c r="B174" s="427"/>
      <c r="C174" s="428"/>
      <c r="D174" s="488" t="s">
        <v>708</v>
      </c>
      <c r="E174" s="488"/>
      <c r="F174" s="488"/>
      <c r="G174" s="488"/>
      <c r="H174" s="488"/>
      <c r="I174" s="124">
        <v>903</v>
      </c>
      <c r="J174" s="125">
        <v>309</v>
      </c>
      <c r="K174" s="126">
        <v>7950000</v>
      </c>
      <c r="L174" s="124">
        <v>0</v>
      </c>
      <c r="M174" s="127">
        <v>803.6</v>
      </c>
      <c r="N174" s="127">
        <v>803.5282</v>
      </c>
      <c r="O174" s="128">
        <f t="shared" si="2"/>
        <v>0.9999106520657043</v>
      </c>
    </row>
    <row r="175" spans="1:15" s="109" customFormat="1" ht="101.25" customHeight="1">
      <c r="A175" s="118"/>
      <c r="B175" s="427"/>
      <c r="C175" s="428"/>
      <c r="D175" s="429"/>
      <c r="E175" s="429"/>
      <c r="F175" s="488" t="s">
        <v>233</v>
      </c>
      <c r="G175" s="488"/>
      <c r="H175" s="488"/>
      <c r="I175" s="124">
        <v>903</v>
      </c>
      <c r="J175" s="125">
        <v>309</v>
      </c>
      <c r="K175" s="126">
        <v>7950019</v>
      </c>
      <c r="L175" s="124">
        <v>0</v>
      </c>
      <c r="M175" s="127">
        <v>803.6</v>
      </c>
      <c r="N175" s="127">
        <v>803.5282</v>
      </c>
      <c r="O175" s="128">
        <f t="shared" si="2"/>
        <v>0.9999106520657043</v>
      </c>
    </row>
    <row r="176" spans="1:15" s="109" customFormat="1" ht="28.5" customHeight="1">
      <c r="A176" s="118"/>
      <c r="B176" s="427"/>
      <c r="C176" s="428"/>
      <c r="D176" s="429"/>
      <c r="E176" s="429"/>
      <c r="F176" s="429"/>
      <c r="G176" s="489" t="s">
        <v>149</v>
      </c>
      <c r="H176" s="489"/>
      <c r="I176" s="124">
        <v>903</v>
      </c>
      <c r="J176" s="125">
        <v>309</v>
      </c>
      <c r="K176" s="126">
        <v>7950019</v>
      </c>
      <c r="L176" s="124">
        <v>500</v>
      </c>
      <c r="M176" s="127">
        <v>803.6</v>
      </c>
      <c r="N176" s="127">
        <v>803.5282</v>
      </c>
      <c r="O176" s="128">
        <f t="shared" si="2"/>
        <v>0.9999106520657043</v>
      </c>
    </row>
    <row r="177" spans="1:15" s="109" customFormat="1" ht="42" customHeight="1">
      <c r="A177" s="118"/>
      <c r="B177" s="427"/>
      <c r="C177" s="428"/>
      <c r="D177" s="429"/>
      <c r="E177" s="429"/>
      <c r="F177" s="429"/>
      <c r="G177" s="430"/>
      <c r="H177" s="431" t="s">
        <v>218</v>
      </c>
      <c r="I177" s="124">
        <v>903</v>
      </c>
      <c r="J177" s="125">
        <v>309</v>
      </c>
      <c r="K177" s="126">
        <v>7950019</v>
      </c>
      <c r="L177" s="124">
        <v>500</v>
      </c>
      <c r="M177" s="127">
        <v>803.6</v>
      </c>
      <c r="N177" s="127">
        <v>0</v>
      </c>
      <c r="O177" s="128">
        <f t="shared" si="2"/>
        <v>0</v>
      </c>
    </row>
    <row r="178" spans="1:15" s="109" customFormat="1" ht="44.25" customHeight="1">
      <c r="A178" s="118"/>
      <c r="B178" s="427"/>
      <c r="C178" s="491" t="s">
        <v>76</v>
      </c>
      <c r="D178" s="491"/>
      <c r="E178" s="491"/>
      <c r="F178" s="491"/>
      <c r="G178" s="491"/>
      <c r="H178" s="491"/>
      <c r="I178" s="119">
        <v>903</v>
      </c>
      <c r="J178" s="120">
        <v>314</v>
      </c>
      <c r="K178" s="121">
        <v>0</v>
      </c>
      <c r="L178" s="119">
        <v>0</v>
      </c>
      <c r="M178" s="122">
        <v>537.4</v>
      </c>
      <c r="N178" s="122">
        <v>537.30299</v>
      </c>
      <c r="O178" s="123">
        <f t="shared" si="2"/>
        <v>0.9998194826944549</v>
      </c>
    </row>
    <row r="179" spans="1:15" s="109" customFormat="1" ht="28.5" customHeight="1">
      <c r="A179" s="118"/>
      <c r="B179" s="427"/>
      <c r="C179" s="428"/>
      <c r="D179" s="488" t="s">
        <v>708</v>
      </c>
      <c r="E179" s="488"/>
      <c r="F179" s="488"/>
      <c r="G179" s="488"/>
      <c r="H179" s="488"/>
      <c r="I179" s="124">
        <v>903</v>
      </c>
      <c r="J179" s="125">
        <v>314</v>
      </c>
      <c r="K179" s="126">
        <v>7950000</v>
      </c>
      <c r="L179" s="124">
        <v>0</v>
      </c>
      <c r="M179" s="127">
        <v>537.4</v>
      </c>
      <c r="N179" s="127">
        <v>537.30299</v>
      </c>
      <c r="O179" s="128">
        <f t="shared" si="2"/>
        <v>0.9998194826944549</v>
      </c>
    </row>
    <row r="180" spans="1:15" s="109" customFormat="1" ht="60" customHeight="1">
      <c r="A180" s="118"/>
      <c r="B180" s="427"/>
      <c r="C180" s="428"/>
      <c r="D180" s="429"/>
      <c r="E180" s="429"/>
      <c r="F180" s="488" t="s">
        <v>234</v>
      </c>
      <c r="G180" s="488"/>
      <c r="H180" s="488"/>
      <c r="I180" s="124">
        <v>903</v>
      </c>
      <c r="J180" s="125">
        <v>314</v>
      </c>
      <c r="K180" s="126">
        <v>7950013</v>
      </c>
      <c r="L180" s="124">
        <v>0</v>
      </c>
      <c r="M180" s="127">
        <v>537.4</v>
      </c>
      <c r="N180" s="127">
        <v>537.30299</v>
      </c>
      <c r="O180" s="128">
        <f t="shared" si="2"/>
        <v>0.9998194826944549</v>
      </c>
    </row>
    <row r="181" spans="1:15" s="109" customFormat="1" ht="27" customHeight="1">
      <c r="A181" s="118"/>
      <c r="B181" s="427"/>
      <c r="C181" s="428"/>
      <c r="D181" s="429"/>
      <c r="E181" s="429"/>
      <c r="F181" s="429"/>
      <c r="G181" s="489" t="s">
        <v>149</v>
      </c>
      <c r="H181" s="489"/>
      <c r="I181" s="124">
        <v>903</v>
      </c>
      <c r="J181" s="125">
        <v>314</v>
      </c>
      <c r="K181" s="126">
        <v>7950013</v>
      </c>
      <c r="L181" s="124">
        <v>500</v>
      </c>
      <c r="M181" s="127">
        <v>537.4</v>
      </c>
      <c r="N181" s="127">
        <v>537.30299</v>
      </c>
      <c r="O181" s="128">
        <f t="shared" si="2"/>
        <v>0.9998194826944549</v>
      </c>
    </row>
    <row r="182" spans="1:15" s="109" customFormat="1" ht="43.5" customHeight="1">
      <c r="A182" s="118"/>
      <c r="B182" s="427"/>
      <c r="C182" s="428"/>
      <c r="D182" s="429"/>
      <c r="E182" s="429"/>
      <c r="F182" s="429"/>
      <c r="G182" s="430"/>
      <c r="H182" s="431" t="s">
        <v>218</v>
      </c>
      <c r="I182" s="124">
        <v>903</v>
      </c>
      <c r="J182" s="125">
        <v>314</v>
      </c>
      <c r="K182" s="126">
        <v>7950013</v>
      </c>
      <c r="L182" s="124">
        <v>500</v>
      </c>
      <c r="M182" s="127">
        <v>537.4</v>
      </c>
      <c r="N182" s="127">
        <v>0</v>
      </c>
      <c r="O182" s="128">
        <f t="shared" si="2"/>
        <v>0</v>
      </c>
    </row>
    <row r="183" spans="1:16" s="109" customFormat="1" ht="29.25" customHeight="1">
      <c r="A183" s="118"/>
      <c r="B183" s="427"/>
      <c r="C183" s="491" t="s">
        <v>100</v>
      </c>
      <c r="D183" s="491"/>
      <c r="E183" s="491"/>
      <c r="F183" s="491"/>
      <c r="G183" s="491"/>
      <c r="H183" s="491"/>
      <c r="I183" s="119">
        <v>903</v>
      </c>
      <c r="J183" s="120">
        <v>709</v>
      </c>
      <c r="K183" s="121">
        <v>0</v>
      </c>
      <c r="L183" s="119">
        <v>0</v>
      </c>
      <c r="M183" s="122">
        <v>2090.8</v>
      </c>
      <c r="N183" s="122">
        <v>1989.74</v>
      </c>
      <c r="O183" s="128">
        <f t="shared" si="2"/>
        <v>0.9516644346661565</v>
      </c>
      <c r="P183" s="139"/>
    </row>
    <row r="184" spans="1:15" s="109" customFormat="1" ht="15" customHeight="1">
      <c r="A184" s="118"/>
      <c r="B184" s="427"/>
      <c r="C184" s="428"/>
      <c r="D184" s="488" t="s">
        <v>235</v>
      </c>
      <c r="E184" s="488"/>
      <c r="F184" s="488"/>
      <c r="G184" s="488"/>
      <c r="H184" s="488"/>
      <c r="I184" s="124">
        <v>903</v>
      </c>
      <c r="J184" s="125">
        <v>709</v>
      </c>
      <c r="K184" s="126">
        <v>4360000</v>
      </c>
      <c r="L184" s="124">
        <v>0</v>
      </c>
      <c r="M184" s="127">
        <v>2090.8</v>
      </c>
      <c r="N184" s="127">
        <v>1989.74</v>
      </c>
      <c r="O184" s="128">
        <f t="shared" si="2"/>
        <v>0.9516644346661565</v>
      </c>
    </row>
    <row r="185" spans="1:15" s="109" customFormat="1" ht="30" customHeight="1">
      <c r="A185" s="118"/>
      <c r="B185" s="427"/>
      <c r="C185" s="428"/>
      <c r="D185" s="429"/>
      <c r="E185" s="488" t="s">
        <v>236</v>
      </c>
      <c r="F185" s="488"/>
      <c r="G185" s="488"/>
      <c r="H185" s="488"/>
      <c r="I185" s="124">
        <v>903</v>
      </c>
      <c r="J185" s="125">
        <v>709</v>
      </c>
      <c r="K185" s="126">
        <v>4360900</v>
      </c>
      <c r="L185" s="124">
        <v>0</v>
      </c>
      <c r="M185" s="127">
        <v>550</v>
      </c>
      <c r="N185" s="127">
        <v>458.94</v>
      </c>
      <c r="O185" s="128">
        <f t="shared" si="2"/>
        <v>0.8344363636363636</v>
      </c>
    </row>
    <row r="186" spans="1:15" s="109" customFormat="1" ht="29.25" customHeight="1">
      <c r="A186" s="129"/>
      <c r="B186" s="427"/>
      <c r="C186" s="428"/>
      <c r="D186" s="429"/>
      <c r="E186" s="429"/>
      <c r="F186" s="488" t="s">
        <v>237</v>
      </c>
      <c r="G186" s="488"/>
      <c r="H186" s="488"/>
      <c r="I186" s="124">
        <v>903</v>
      </c>
      <c r="J186" s="125">
        <v>709</v>
      </c>
      <c r="K186" s="126">
        <v>4360902</v>
      </c>
      <c r="L186" s="124">
        <v>0</v>
      </c>
      <c r="M186" s="127">
        <v>550</v>
      </c>
      <c r="N186" s="127">
        <v>458.94</v>
      </c>
      <c r="O186" s="117">
        <f t="shared" si="2"/>
        <v>0.8344363636363636</v>
      </c>
    </row>
    <row r="187" spans="1:15" s="109" customFormat="1" ht="29.25" customHeight="1">
      <c r="A187" s="118"/>
      <c r="B187" s="427"/>
      <c r="C187" s="428"/>
      <c r="D187" s="429"/>
      <c r="E187" s="429"/>
      <c r="F187" s="429"/>
      <c r="G187" s="489" t="s">
        <v>149</v>
      </c>
      <c r="H187" s="489"/>
      <c r="I187" s="124">
        <v>903</v>
      </c>
      <c r="J187" s="125">
        <v>709</v>
      </c>
      <c r="K187" s="126">
        <v>4360902</v>
      </c>
      <c r="L187" s="124">
        <v>500</v>
      </c>
      <c r="M187" s="127">
        <v>550</v>
      </c>
      <c r="N187" s="127">
        <v>458.94</v>
      </c>
      <c r="O187" s="123">
        <f t="shared" si="2"/>
        <v>0.8344363636363636</v>
      </c>
    </row>
    <row r="188" spans="1:15" s="109" customFormat="1" ht="30" customHeight="1">
      <c r="A188" s="118"/>
      <c r="B188" s="427"/>
      <c r="C188" s="428"/>
      <c r="D188" s="429"/>
      <c r="E188" s="488" t="s">
        <v>238</v>
      </c>
      <c r="F188" s="488"/>
      <c r="G188" s="488"/>
      <c r="H188" s="488"/>
      <c r="I188" s="124">
        <v>903</v>
      </c>
      <c r="J188" s="125">
        <v>709</v>
      </c>
      <c r="K188" s="126">
        <v>4361000</v>
      </c>
      <c r="L188" s="124">
        <v>0</v>
      </c>
      <c r="M188" s="127">
        <v>1540.8</v>
      </c>
      <c r="N188" s="127">
        <v>1530.8</v>
      </c>
      <c r="O188" s="128">
        <f t="shared" si="2"/>
        <v>0.9935098650051921</v>
      </c>
    </row>
    <row r="189" spans="1:15" s="109" customFormat="1" ht="60" customHeight="1">
      <c r="A189" s="118"/>
      <c r="B189" s="427"/>
      <c r="C189" s="428"/>
      <c r="D189" s="429"/>
      <c r="E189" s="429"/>
      <c r="F189" s="488" t="s">
        <v>239</v>
      </c>
      <c r="G189" s="488"/>
      <c r="H189" s="488"/>
      <c r="I189" s="124">
        <v>903</v>
      </c>
      <c r="J189" s="125">
        <v>709</v>
      </c>
      <c r="K189" s="126">
        <v>4361002</v>
      </c>
      <c r="L189" s="124">
        <v>0</v>
      </c>
      <c r="M189" s="127">
        <v>1540.8</v>
      </c>
      <c r="N189" s="127">
        <v>1530.8</v>
      </c>
      <c r="O189" s="128">
        <f t="shared" si="2"/>
        <v>0.9935098650051921</v>
      </c>
    </row>
    <row r="190" spans="1:15" s="109" customFormat="1" ht="18.75" customHeight="1">
      <c r="A190" s="118"/>
      <c r="B190" s="427"/>
      <c r="C190" s="428"/>
      <c r="D190" s="429"/>
      <c r="E190" s="429"/>
      <c r="F190" s="429"/>
      <c r="G190" s="489" t="s">
        <v>164</v>
      </c>
      <c r="H190" s="489"/>
      <c r="I190" s="124">
        <v>903</v>
      </c>
      <c r="J190" s="125">
        <v>709</v>
      </c>
      <c r="K190" s="126">
        <v>4361002</v>
      </c>
      <c r="L190" s="124">
        <v>18</v>
      </c>
      <c r="M190" s="127">
        <v>1540.8</v>
      </c>
      <c r="N190" s="127">
        <v>1530.8</v>
      </c>
      <c r="O190" s="128">
        <f t="shared" si="2"/>
        <v>0.9935098650051921</v>
      </c>
    </row>
    <row r="191" spans="1:16" s="109" customFormat="1" ht="43.5" customHeight="1">
      <c r="A191" s="118"/>
      <c r="B191" s="427"/>
      <c r="C191" s="491" t="s">
        <v>122</v>
      </c>
      <c r="D191" s="491"/>
      <c r="E191" s="491"/>
      <c r="F191" s="491"/>
      <c r="G191" s="491"/>
      <c r="H191" s="491"/>
      <c r="I191" s="119">
        <v>903</v>
      </c>
      <c r="J191" s="120">
        <v>910</v>
      </c>
      <c r="K191" s="121">
        <v>0</v>
      </c>
      <c r="L191" s="119">
        <v>0</v>
      </c>
      <c r="M191" s="122">
        <v>3519.25762</v>
      </c>
      <c r="N191" s="122">
        <v>1668.41363</v>
      </c>
      <c r="O191" s="128">
        <f t="shared" si="2"/>
        <v>0.4740811302129112</v>
      </c>
      <c r="P191" s="139"/>
    </row>
    <row r="192" spans="1:15" s="109" customFormat="1" ht="43.5" customHeight="1">
      <c r="A192" s="118"/>
      <c r="B192" s="427"/>
      <c r="C192" s="428"/>
      <c r="D192" s="488" t="s">
        <v>240</v>
      </c>
      <c r="E192" s="488"/>
      <c r="F192" s="488"/>
      <c r="G192" s="488"/>
      <c r="H192" s="488"/>
      <c r="I192" s="124">
        <v>903</v>
      </c>
      <c r="J192" s="125">
        <v>910</v>
      </c>
      <c r="K192" s="126">
        <v>4850000</v>
      </c>
      <c r="L192" s="124">
        <v>0</v>
      </c>
      <c r="M192" s="127">
        <v>3382.8</v>
      </c>
      <c r="N192" s="127">
        <v>1531.95601</v>
      </c>
      <c r="O192" s="128">
        <f t="shared" si="2"/>
        <v>0.4528662675889796</v>
      </c>
    </row>
    <row r="193" spans="1:15" s="109" customFormat="1" ht="43.5" customHeight="1">
      <c r="A193" s="118"/>
      <c r="B193" s="427"/>
      <c r="C193" s="428"/>
      <c r="D193" s="429"/>
      <c r="E193" s="488" t="s">
        <v>241</v>
      </c>
      <c r="F193" s="488"/>
      <c r="G193" s="488"/>
      <c r="H193" s="488"/>
      <c r="I193" s="124">
        <v>903</v>
      </c>
      <c r="J193" s="125">
        <v>910</v>
      </c>
      <c r="K193" s="126">
        <v>4859700</v>
      </c>
      <c r="L193" s="124">
        <v>0</v>
      </c>
      <c r="M193" s="127">
        <v>3382.8</v>
      </c>
      <c r="N193" s="127">
        <v>1531.95601</v>
      </c>
      <c r="O193" s="128">
        <f t="shared" si="2"/>
        <v>0.4528662675889796</v>
      </c>
    </row>
    <row r="194" spans="1:15" s="109" customFormat="1" ht="27.75" customHeight="1">
      <c r="A194" s="118"/>
      <c r="B194" s="427"/>
      <c r="C194" s="428"/>
      <c r="D194" s="429"/>
      <c r="E194" s="429"/>
      <c r="F194" s="488" t="s">
        <v>242</v>
      </c>
      <c r="G194" s="488"/>
      <c r="H194" s="488"/>
      <c r="I194" s="124">
        <v>903</v>
      </c>
      <c r="J194" s="125">
        <v>910</v>
      </c>
      <c r="K194" s="126">
        <v>4859706</v>
      </c>
      <c r="L194" s="124">
        <v>0</v>
      </c>
      <c r="M194" s="127">
        <v>3382.8</v>
      </c>
      <c r="N194" s="127">
        <v>1531.95601</v>
      </c>
      <c r="O194" s="128">
        <f t="shared" si="2"/>
        <v>0.4528662675889796</v>
      </c>
    </row>
    <row r="195" spans="1:15" s="109" customFormat="1" ht="28.5" customHeight="1">
      <c r="A195" s="118"/>
      <c r="B195" s="427"/>
      <c r="C195" s="428"/>
      <c r="D195" s="429"/>
      <c r="E195" s="429"/>
      <c r="F195" s="429"/>
      <c r="G195" s="489" t="s">
        <v>149</v>
      </c>
      <c r="H195" s="489"/>
      <c r="I195" s="124">
        <v>903</v>
      </c>
      <c r="J195" s="125">
        <v>910</v>
      </c>
      <c r="K195" s="126">
        <v>4859706</v>
      </c>
      <c r="L195" s="124">
        <v>500</v>
      </c>
      <c r="M195" s="127">
        <v>3382.8</v>
      </c>
      <c r="N195" s="127">
        <v>1531.95601</v>
      </c>
      <c r="O195" s="128">
        <f t="shared" si="2"/>
        <v>0.4528662675889796</v>
      </c>
    </row>
    <row r="196" spans="1:15" s="109" customFormat="1" ht="27.75" customHeight="1">
      <c r="A196" s="118"/>
      <c r="B196" s="427"/>
      <c r="C196" s="428"/>
      <c r="D196" s="488" t="s">
        <v>708</v>
      </c>
      <c r="E196" s="488"/>
      <c r="F196" s="488"/>
      <c r="G196" s="488"/>
      <c r="H196" s="488"/>
      <c r="I196" s="124">
        <v>903</v>
      </c>
      <c r="J196" s="125">
        <v>910</v>
      </c>
      <c r="K196" s="126">
        <v>7950000</v>
      </c>
      <c r="L196" s="124">
        <v>0</v>
      </c>
      <c r="M196" s="127">
        <v>136.45762</v>
      </c>
      <c r="N196" s="127">
        <v>136.45762</v>
      </c>
      <c r="O196" s="128">
        <f t="shared" si="2"/>
        <v>1</v>
      </c>
    </row>
    <row r="197" spans="1:15" s="109" customFormat="1" ht="43.5" customHeight="1">
      <c r="A197" s="118"/>
      <c r="B197" s="427"/>
      <c r="C197" s="428"/>
      <c r="D197" s="429"/>
      <c r="E197" s="429"/>
      <c r="F197" s="488" t="s">
        <v>230</v>
      </c>
      <c r="G197" s="488"/>
      <c r="H197" s="488"/>
      <c r="I197" s="124">
        <v>903</v>
      </c>
      <c r="J197" s="125">
        <v>910</v>
      </c>
      <c r="K197" s="126">
        <v>7950001</v>
      </c>
      <c r="L197" s="124">
        <v>0</v>
      </c>
      <c r="M197" s="127">
        <v>136.45762</v>
      </c>
      <c r="N197" s="127">
        <v>136.45762</v>
      </c>
      <c r="O197" s="128">
        <f t="shared" si="2"/>
        <v>1</v>
      </c>
    </row>
    <row r="198" spans="1:15" s="109" customFormat="1" ht="27.75" customHeight="1">
      <c r="A198" s="118"/>
      <c r="B198" s="427"/>
      <c r="C198" s="428"/>
      <c r="D198" s="429"/>
      <c r="E198" s="429"/>
      <c r="F198" s="429"/>
      <c r="G198" s="489" t="s">
        <v>149</v>
      </c>
      <c r="H198" s="489"/>
      <c r="I198" s="124">
        <v>903</v>
      </c>
      <c r="J198" s="125">
        <v>910</v>
      </c>
      <c r="K198" s="126">
        <v>7950001</v>
      </c>
      <c r="L198" s="124">
        <v>500</v>
      </c>
      <c r="M198" s="127">
        <v>136.45762</v>
      </c>
      <c r="N198" s="127">
        <v>136.45762</v>
      </c>
      <c r="O198" s="128">
        <f t="shared" si="2"/>
        <v>1</v>
      </c>
    </row>
    <row r="199" spans="1:15" s="109" customFormat="1" ht="45" customHeight="1">
      <c r="A199" s="118"/>
      <c r="B199" s="427"/>
      <c r="C199" s="428"/>
      <c r="D199" s="429"/>
      <c r="E199" s="429"/>
      <c r="F199" s="429"/>
      <c r="G199" s="430"/>
      <c r="H199" s="431" t="s">
        <v>218</v>
      </c>
      <c r="I199" s="124">
        <v>903</v>
      </c>
      <c r="J199" s="125">
        <v>910</v>
      </c>
      <c r="K199" s="126">
        <v>7950001</v>
      </c>
      <c r="L199" s="124">
        <v>500</v>
      </c>
      <c r="M199" s="127">
        <v>136.45762</v>
      </c>
      <c r="N199" s="127">
        <v>0</v>
      </c>
      <c r="O199" s="128">
        <f t="shared" si="2"/>
        <v>0</v>
      </c>
    </row>
    <row r="200" spans="1:16" s="109" customFormat="1" ht="33" customHeight="1">
      <c r="A200" s="118"/>
      <c r="B200" s="427"/>
      <c r="C200" s="491" t="s">
        <v>134</v>
      </c>
      <c r="D200" s="491"/>
      <c r="E200" s="491"/>
      <c r="F200" s="491"/>
      <c r="G200" s="491"/>
      <c r="H200" s="491"/>
      <c r="I200" s="119">
        <v>903</v>
      </c>
      <c r="J200" s="120">
        <v>1006</v>
      </c>
      <c r="K200" s="121">
        <v>0</v>
      </c>
      <c r="L200" s="119">
        <v>0</v>
      </c>
      <c r="M200" s="122">
        <v>1619.515</v>
      </c>
      <c r="N200" s="122">
        <v>1043.399</v>
      </c>
      <c r="O200" s="128">
        <f t="shared" si="2"/>
        <v>0.6442663389965513</v>
      </c>
      <c r="P200" s="139"/>
    </row>
    <row r="201" spans="1:15" s="109" customFormat="1" ht="27" customHeight="1">
      <c r="A201" s="118"/>
      <c r="B201" s="427"/>
      <c r="C201" s="428"/>
      <c r="D201" s="488" t="s">
        <v>243</v>
      </c>
      <c r="E201" s="488"/>
      <c r="F201" s="488"/>
      <c r="G201" s="488"/>
      <c r="H201" s="488"/>
      <c r="I201" s="124">
        <v>903</v>
      </c>
      <c r="J201" s="125">
        <v>1006</v>
      </c>
      <c r="K201" s="126">
        <v>5140000</v>
      </c>
      <c r="L201" s="124">
        <v>0</v>
      </c>
      <c r="M201" s="127">
        <v>1000</v>
      </c>
      <c r="N201" s="127">
        <v>423.884</v>
      </c>
      <c r="O201" s="128">
        <f t="shared" si="2"/>
        <v>0.42388400000000004</v>
      </c>
    </row>
    <row r="202" spans="1:15" s="109" customFormat="1" ht="28.5" customHeight="1">
      <c r="A202" s="118"/>
      <c r="B202" s="427"/>
      <c r="C202" s="428"/>
      <c r="D202" s="429"/>
      <c r="E202" s="488" t="s">
        <v>244</v>
      </c>
      <c r="F202" s="488"/>
      <c r="G202" s="488"/>
      <c r="H202" s="488"/>
      <c r="I202" s="124">
        <v>903</v>
      </c>
      <c r="J202" s="125">
        <v>1006</v>
      </c>
      <c r="K202" s="126">
        <v>5140100</v>
      </c>
      <c r="L202" s="124">
        <v>0</v>
      </c>
      <c r="M202" s="127">
        <v>1000</v>
      </c>
      <c r="N202" s="127">
        <v>423.884</v>
      </c>
      <c r="O202" s="128">
        <f t="shared" si="2"/>
        <v>0.42388400000000004</v>
      </c>
    </row>
    <row r="203" spans="1:15" s="109" customFormat="1" ht="28.5" customHeight="1">
      <c r="A203" s="118"/>
      <c r="B203" s="427"/>
      <c r="C203" s="428"/>
      <c r="D203" s="429"/>
      <c r="E203" s="429"/>
      <c r="F203" s="488" t="s">
        <v>245</v>
      </c>
      <c r="G203" s="488"/>
      <c r="H203" s="488"/>
      <c r="I203" s="124">
        <v>903</v>
      </c>
      <c r="J203" s="125">
        <v>1006</v>
      </c>
      <c r="K203" s="126">
        <v>5140104</v>
      </c>
      <c r="L203" s="124">
        <v>0</v>
      </c>
      <c r="M203" s="127">
        <v>1000</v>
      </c>
      <c r="N203" s="127">
        <v>423.884</v>
      </c>
      <c r="O203" s="128">
        <f t="shared" si="2"/>
        <v>0.42388400000000004</v>
      </c>
    </row>
    <row r="204" spans="1:15" s="109" customFormat="1" ht="28.5" customHeight="1">
      <c r="A204" s="118"/>
      <c r="B204" s="427"/>
      <c r="C204" s="428"/>
      <c r="D204" s="429"/>
      <c r="E204" s="429"/>
      <c r="F204" s="429"/>
      <c r="G204" s="489" t="s">
        <v>149</v>
      </c>
      <c r="H204" s="489"/>
      <c r="I204" s="124">
        <v>903</v>
      </c>
      <c r="J204" s="125">
        <v>1006</v>
      </c>
      <c r="K204" s="126">
        <v>5140104</v>
      </c>
      <c r="L204" s="124">
        <v>500</v>
      </c>
      <c r="M204" s="127">
        <v>1000</v>
      </c>
      <c r="N204" s="127">
        <v>423.884</v>
      </c>
      <c r="O204" s="128">
        <f t="shared" si="2"/>
        <v>0.42388400000000004</v>
      </c>
    </row>
    <row r="205" spans="1:15" s="109" customFormat="1" ht="27" customHeight="1">
      <c r="A205" s="118"/>
      <c r="B205" s="427"/>
      <c r="C205" s="428"/>
      <c r="D205" s="488" t="s">
        <v>708</v>
      </c>
      <c r="E205" s="488"/>
      <c r="F205" s="488"/>
      <c r="G205" s="488"/>
      <c r="H205" s="488"/>
      <c r="I205" s="124">
        <v>903</v>
      </c>
      <c r="J205" s="125">
        <v>1006</v>
      </c>
      <c r="K205" s="126">
        <v>7950000</v>
      </c>
      <c r="L205" s="124">
        <v>0</v>
      </c>
      <c r="M205" s="127">
        <v>619.515</v>
      </c>
      <c r="N205" s="127">
        <v>619.515</v>
      </c>
      <c r="O205" s="128">
        <f t="shared" si="2"/>
        <v>1</v>
      </c>
    </row>
    <row r="206" spans="1:15" s="109" customFormat="1" ht="43.5" customHeight="1">
      <c r="A206" s="118"/>
      <c r="B206" s="427"/>
      <c r="C206" s="428"/>
      <c r="D206" s="429"/>
      <c r="E206" s="429"/>
      <c r="F206" s="488" t="s">
        <v>230</v>
      </c>
      <c r="G206" s="488"/>
      <c r="H206" s="488"/>
      <c r="I206" s="124">
        <v>903</v>
      </c>
      <c r="J206" s="125">
        <v>1006</v>
      </c>
      <c r="K206" s="126">
        <v>7950001</v>
      </c>
      <c r="L206" s="124">
        <v>0</v>
      </c>
      <c r="M206" s="127">
        <v>619.515</v>
      </c>
      <c r="N206" s="127">
        <v>619.515</v>
      </c>
      <c r="O206" s="123">
        <f t="shared" si="2"/>
        <v>1</v>
      </c>
    </row>
    <row r="207" spans="1:15" s="109" customFormat="1" ht="27" customHeight="1">
      <c r="A207" s="118"/>
      <c r="B207" s="427"/>
      <c r="C207" s="428"/>
      <c r="D207" s="429"/>
      <c r="E207" s="429"/>
      <c r="F207" s="429"/>
      <c r="G207" s="489" t="s">
        <v>149</v>
      </c>
      <c r="H207" s="489"/>
      <c r="I207" s="124">
        <v>903</v>
      </c>
      <c r="J207" s="125">
        <v>1006</v>
      </c>
      <c r="K207" s="126">
        <v>7950001</v>
      </c>
      <c r="L207" s="124">
        <v>500</v>
      </c>
      <c r="M207" s="127">
        <v>619.515</v>
      </c>
      <c r="N207" s="127">
        <v>619.515</v>
      </c>
      <c r="O207" s="128">
        <f t="shared" si="2"/>
        <v>1</v>
      </c>
    </row>
    <row r="208" spans="1:15" s="109" customFormat="1" ht="42" customHeight="1">
      <c r="A208" s="118"/>
      <c r="B208" s="427"/>
      <c r="C208" s="428"/>
      <c r="D208" s="429"/>
      <c r="E208" s="429"/>
      <c r="F208" s="429"/>
      <c r="G208" s="430"/>
      <c r="H208" s="431" t="s">
        <v>218</v>
      </c>
      <c r="I208" s="124">
        <v>903</v>
      </c>
      <c r="J208" s="125">
        <v>1006</v>
      </c>
      <c r="K208" s="126">
        <v>7950001</v>
      </c>
      <c r="L208" s="124">
        <v>500</v>
      </c>
      <c r="M208" s="127">
        <v>619.515</v>
      </c>
      <c r="N208" s="127">
        <v>0</v>
      </c>
      <c r="O208" s="128">
        <f aca="true" t="shared" si="3" ref="O208:O271">N208/M208</f>
        <v>0</v>
      </c>
    </row>
    <row r="209" spans="1:15" s="109" customFormat="1" ht="42.75" customHeight="1">
      <c r="A209" s="112" t="s">
        <v>71</v>
      </c>
      <c r="B209" s="490" t="s">
        <v>246</v>
      </c>
      <c r="C209" s="490"/>
      <c r="D209" s="490"/>
      <c r="E209" s="490"/>
      <c r="F209" s="490"/>
      <c r="G209" s="490"/>
      <c r="H209" s="490"/>
      <c r="I209" s="113">
        <v>905</v>
      </c>
      <c r="J209" s="114">
        <v>0</v>
      </c>
      <c r="K209" s="115">
        <v>0</v>
      </c>
      <c r="L209" s="113">
        <v>0</v>
      </c>
      <c r="M209" s="116">
        <v>3867210.5575400027</v>
      </c>
      <c r="N209" s="116">
        <v>3454811.767070001</v>
      </c>
      <c r="O209" s="128">
        <f t="shared" si="3"/>
        <v>0.8933601405111141</v>
      </c>
    </row>
    <row r="210" spans="1:15" s="109" customFormat="1" ht="89.25" customHeight="1">
      <c r="A210" s="118"/>
      <c r="B210" s="427"/>
      <c r="C210" s="491" t="s">
        <v>56</v>
      </c>
      <c r="D210" s="491"/>
      <c r="E210" s="491"/>
      <c r="F210" s="491"/>
      <c r="G210" s="491"/>
      <c r="H210" s="491"/>
      <c r="I210" s="119">
        <v>905</v>
      </c>
      <c r="J210" s="120">
        <v>104</v>
      </c>
      <c r="K210" s="121">
        <v>0</v>
      </c>
      <c r="L210" s="119">
        <v>0</v>
      </c>
      <c r="M210" s="122">
        <v>60748.104139999996</v>
      </c>
      <c r="N210" s="122">
        <v>58259.79130999999</v>
      </c>
      <c r="O210" s="128">
        <f t="shared" si="3"/>
        <v>0.9590388397263322</v>
      </c>
    </row>
    <row r="211" spans="1:15" s="109" customFormat="1" ht="30.75" customHeight="1">
      <c r="A211" s="118"/>
      <c r="B211" s="427"/>
      <c r="C211" s="428"/>
      <c r="D211" s="488" t="s">
        <v>151</v>
      </c>
      <c r="E211" s="488"/>
      <c r="F211" s="488"/>
      <c r="G211" s="488"/>
      <c r="H211" s="488"/>
      <c r="I211" s="124">
        <v>905</v>
      </c>
      <c r="J211" s="125">
        <v>104</v>
      </c>
      <c r="K211" s="126">
        <v>20000</v>
      </c>
      <c r="L211" s="124">
        <v>0</v>
      </c>
      <c r="M211" s="127">
        <v>60748.104139999996</v>
      </c>
      <c r="N211" s="127">
        <v>58259.79130999999</v>
      </c>
      <c r="O211" s="123">
        <f t="shared" si="3"/>
        <v>0.9590388397263322</v>
      </c>
    </row>
    <row r="212" spans="1:15" s="109" customFormat="1" ht="19.5" customHeight="1">
      <c r="A212" s="118"/>
      <c r="B212" s="427"/>
      <c r="C212" s="428"/>
      <c r="D212" s="429"/>
      <c r="E212" s="488" t="s">
        <v>152</v>
      </c>
      <c r="F212" s="488"/>
      <c r="G212" s="488"/>
      <c r="H212" s="488"/>
      <c r="I212" s="124">
        <v>905</v>
      </c>
      <c r="J212" s="125">
        <v>104</v>
      </c>
      <c r="K212" s="126">
        <v>20400</v>
      </c>
      <c r="L212" s="124">
        <v>0</v>
      </c>
      <c r="M212" s="127">
        <v>60748.104139999996</v>
      </c>
      <c r="N212" s="127">
        <v>58259.79130999999</v>
      </c>
      <c r="O212" s="128">
        <f t="shared" si="3"/>
        <v>0.9590388397263322</v>
      </c>
    </row>
    <row r="213" spans="1:15" s="109" customFormat="1" ht="58.5" customHeight="1">
      <c r="A213" s="118"/>
      <c r="B213" s="427"/>
      <c r="C213" s="428"/>
      <c r="D213" s="429"/>
      <c r="E213" s="429"/>
      <c r="F213" s="488" t="s">
        <v>699</v>
      </c>
      <c r="G213" s="488"/>
      <c r="H213" s="488"/>
      <c r="I213" s="124">
        <v>905</v>
      </c>
      <c r="J213" s="125">
        <v>104</v>
      </c>
      <c r="K213" s="126">
        <v>20408</v>
      </c>
      <c r="L213" s="124">
        <v>0</v>
      </c>
      <c r="M213" s="127">
        <v>2213.2713400000002</v>
      </c>
      <c r="N213" s="127">
        <v>2113.1158</v>
      </c>
      <c r="O213" s="128">
        <f t="shared" si="3"/>
        <v>0.9547477355397372</v>
      </c>
    </row>
    <row r="214" spans="1:15" s="109" customFormat="1" ht="27" customHeight="1">
      <c r="A214" s="118"/>
      <c r="B214" s="427"/>
      <c r="C214" s="428"/>
      <c r="D214" s="429"/>
      <c r="E214" s="429"/>
      <c r="F214" s="429"/>
      <c r="G214" s="489" t="s">
        <v>149</v>
      </c>
      <c r="H214" s="489"/>
      <c r="I214" s="124">
        <v>905</v>
      </c>
      <c r="J214" s="125">
        <v>104</v>
      </c>
      <c r="K214" s="126">
        <v>20408</v>
      </c>
      <c r="L214" s="124">
        <v>500</v>
      </c>
      <c r="M214" s="127">
        <v>2213.2713400000002</v>
      </c>
      <c r="N214" s="127">
        <v>2113.1158</v>
      </c>
      <c r="O214" s="128">
        <f t="shared" si="3"/>
        <v>0.9547477355397372</v>
      </c>
    </row>
    <row r="215" spans="1:15" s="109" customFormat="1" ht="59.25" customHeight="1">
      <c r="A215" s="118"/>
      <c r="B215" s="427"/>
      <c r="C215" s="428"/>
      <c r="D215" s="429"/>
      <c r="E215" s="429"/>
      <c r="F215" s="488" t="s">
        <v>700</v>
      </c>
      <c r="G215" s="488"/>
      <c r="H215" s="488"/>
      <c r="I215" s="124">
        <v>905</v>
      </c>
      <c r="J215" s="125">
        <v>104</v>
      </c>
      <c r="K215" s="126">
        <v>20409</v>
      </c>
      <c r="L215" s="124">
        <v>0</v>
      </c>
      <c r="M215" s="127">
        <v>634.0050200000001</v>
      </c>
      <c r="N215" s="127">
        <v>629.0050200000001</v>
      </c>
      <c r="O215" s="128">
        <f t="shared" si="3"/>
        <v>0.992113627112921</v>
      </c>
    </row>
    <row r="216" spans="1:15" s="109" customFormat="1" ht="27.75" customHeight="1">
      <c r="A216" s="118"/>
      <c r="B216" s="427"/>
      <c r="C216" s="428"/>
      <c r="D216" s="429"/>
      <c r="E216" s="429"/>
      <c r="F216" s="429"/>
      <c r="G216" s="489" t="s">
        <v>149</v>
      </c>
      <c r="H216" s="489"/>
      <c r="I216" s="124">
        <v>905</v>
      </c>
      <c r="J216" s="125">
        <v>104</v>
      </c>
      <c r="K216" s="126">
        <v>20409</v>
      </c>
      <c r="L216" s="124">
        <v>500</v>
      </c>
      <c r="M216" s="127">
        <v>634.0050200000001</v>
      </c>
      <c r="N216" s="127">
        <v>629.0050200000001</v>
      </c>
      <c r="O216" s="128">
        <f t="shared" si="3"/>
        <v>0.992113627112921</v>
      </c>
    </row>
    <row r="217" spans="1:15" s="109" customFormat="1" ht="76.5" customHeight="1">
      <c r="A217" s="118"/>
      <c r="B217" s="427"/>
      <c r="C217" s="428"/>
      <c r="D217" s="429"/>
      <c r="E217" s="429"/>
      <c r="F217" s="488" t="s">
        <v>247</v>
      </c>
      <c r="G217" s="488"/>
      <c r="H217" s="488"/>
      <c r="I217" s="124">
        <v>905</v>
      </c>
      <c r="J217" s="125">
        <v>104</v>
      </c>
      <c r="K217" s="126">
        <v>20412</v>
      </c>
      <c r="L217" s="124">
        <v>0</v>
      </c>
      <c r="M217" s="127">
        <v>1565.304</v>
      </c>
      <c r="N217" s="127">
        <v>1565.3</v>
      </c>
      <c r="O217" s="128">
        <f t="shared" si="3"/>
        <v>0.9999974445858439</v>
      </c>
    </row>
    <row r="218" spans="1:15" s="109" customFormat="1" ht="27.75" customHeight="1">
      <c r="A218" s="118"/>
      <c r="B218" s="427"/>
      <c r="C218" s="428"/>
      <c r="D218" s="429"/>
      <c r="E218" s="429"/>
      <c r="F218" s="429"/>
      <c r="G218" s="489" t="s">
        <v>149</v>
      </c>
      <c r="H218" s="489"/>
      <c r="I218" s="124">
        <v>905</v>
      </c>
      <c r="J218" s="125">
        <v>104</v>
      </c>
      <c r="K218" s="126">
        <v>20412</v>
      </c>
      <c r="L218" s="124">
        <v>500</v>
      </c>
      <c r="M218" s="127">
        <v>1565.304</v>
      </c>
      <c r="N218" s="127">
        <v>1565.3</v>
      </c>
      <c r="O218" s="128">
        <f t="shared" si="3"/>
        <v>0.9999974445858439</v>
      </c>
    </row>
    <row r="219" spans="1:15" s="109" customFormat="1" ht="42.75" customHeight="1">
      <c r="A219" s="118"/>
      <c r="B219" s="427"/>
      <c r="C219" s="428"/>
      <c r="D219" s="429"/>
      <c r="E219" s="429"/>
      <c r="F219" s="488" t="s">
        <v>246</v>
      </c>
      <c r="G219" s="488"/>
      <c r="H219" s="488"/>
      <c r="I219" s="124">
        <v>905</v>
      </c>
      <c r="J219" s="125">
        <v>104</v>
      </c>
      <c r="K219" s="126">
        <v>20416</v>
      </c>
      <c r="L219" s="124">
        <v>0</v>
      </c>
      <c r="M219" s="127">
        <v>45787.35823</v>
      </c>
      <c r="N219" s="127">
        <v>43989.4908</v>
      </c>
      <c r="O219" s="128">
        <f t="shared" si="3"/>
        <v>0.9607344144868784</v>
      </c>
    </row>
    <row r="220" spans="1:15" s="109" customFormat="1" ht="28.5" customHeight="1">
      <c r="A220" s="118"/>
      <c r="B220" s="427"/>
      <c r="C220" s="428"/>
      <c r="D220" s="429"/>
      <c r="E220" s="429"/>
      <c r="F220" s="429"/>
      <c r="G220" s="489" t="s">
        <v>149</v>
      </c>
      <c r="H220" s="489"/>
      <c r="I220" s="124">
        <v>905</v>
      </c>
      <c r="J220" s="125">
        <v>104</v>
      </c>
      <c r="K220" s="126">
        <v>20416</v>
      </c>
      <c r="L220" s="124">
        <v>500</v>
      </c>
      <c r="M220" s="127">
        <v>45787.35823</v>
      </c>
      <c r="N220" s="127">
        <v>43989.4908</v>
      </c>
      <c r="O220" s="123">
        <f t="shared" si="3"/>
        <v>0.9607344144868784</v>
      </c>
    </row>
    <row r="221" spans="1:15" s="109" customFormat="1" ht="12.75" customHeight="1">
      <c r="A221" s="118"/>
      <c r="B221" s="427"/>
      <c r="C221" s="428"/>
      <c r="D221" s="429"/>
      <c r="E221" s="429"/>
      <c r="F221" s="429"/>
      <c r="G221" s="430"/>
      <c r="H221" s="431" t="s">
        <v>171</v>
      </c>
      <c r="I221" s="124">
        <v>905</v>
      </c>
      <c r="J221" s="125">
        <v>104</v>
      </c>
      <c r="K221" s="126">
        <v>20416</v>
      </c>
      <c r="L221" s="124">
        <v>500</v>
      </c>
      <c r="M221" s="127">
        <v>205.13176</v>
      </c>
      <c r="N221" s="127">
        <v>0</v>
      </c>
      <c r="O221" s="128">
        <f t="shared" si="3"/>
        <v>0</v>
      </c>
    </row>
    <row r="222" spans="1:15" s="109" customFormat="1" ht="32.25" customHeight="1">
      <c r="A222" s="118"/>
      <c r="B222" s="427"/>
      <c r="C222" s="428"/>
      <c r="D222" s="429"/>
      <c r="E222" s="429"/>
      <c r="F222" s="429"/>
      <c r="G222" s="430"/>
      <c r="H222" s="431" t="s">
        <v>153</v>
      </c>
      <c r="I222" s="124">
        <v>905</v>
      </c>
      <c r="J222" s="125">
        <v>104</v>
      </c>
      <c r="K222" s="126">
        <v>20416</v>
      </c>
      <c r="L222" s="124">
        <v>500</v>
      </c>
      <c r="M222" s="127">
        <v>3500</v>
      </c>
      <c r="N222" s="127">
        <v>0</v>
      </c>
      <c r="O222" s="128">
        <f t="shared" si="3"/>
        <v>0</v>
      </c>
    </row>
    <row r="223" spans="1:15" s="109" customFormat="1" ht="75" customHeight="1">
      <c r="A223" s="118"/>
      <c r="B223" s="427"/>
      <c r="C223" s="428"/>
      <c r="D223" s="429"/>
      <c r="E223" s="429"/>
      <c r="F223" s="488" t="s">
        <v>248</v>
      </c>
      <c r="G223" s="488"/>
      <c r="H223" s="488"/>
      <c r="I223" s="124">
        <v>905</v>
      </c>
      <c r="J223" s="125">
        <v>104</v>
      </c>
      <c r="K223" s="126">
        <v>20419</v>
      </c>
      <c r="L223" s="124">
        <v>0</v>
      </c>
      <c r="M223" s="127">
        <v>8973</v>
      </c>
      <c r="N223" s="127">
        <v>8387.71414</v>
      </c>
      <c r="O223" s="128">
        <f t="shared" si="3"/>
        <v>0.9347725554441101</v>
      </c>
    </row>
    <row r="224" spans="1:15" s="109" customFormat="1" ht="31.5" customHeight="1">
      <c r="A224" s="118"/>
      <c r="B224" s="427"/>
      <c r="C224" s="428"/>
      <c r="D224" s="429"/>
      <c r="E224" s="429"/>
      <c r="F224" s="429"/>
      <c r="G224" s="489" t="s">
        <v>149</v>
      </c>
      <c r="H224" s="489"/>
      <c r="I224" s="124">
        <v>905</v>
      </c>
      <c r="J224" s="125">
        <v>104</v>
      </c>
      <c r="K224" s="126">
        <v>20419</v>
      </c>
      <c r="L224" s="124">
        <v>500</v>
      </c>
      <c r="M224" s="127">
        <v>8973</v>
      </c>
      <c r="N224" s="127">
        <v>8387.71414</v>
      </c>
      <c r="O224" s="128">
        <f t="shared" si="3"/>
        <v>0.9347725554441101</v>
      </c>
    </row>
    <row r="225" spans="1:15" s="109" customFormat="1" ht="91.5" customHeight="1">
      <c r="A225" s="118"/>
      <c r="B225" s="427"/>
      <c r="C225" s="428"/>
      <c r="D225" s="429"/>
      <c r="E225" s="429"/>
      <c r="F225" s="488" t="s">
        <v>249</v>
      </c>
      <c r="G225" s="488"/>
      <c r="H225" s="488"/>
      <c r="I225" s="124">
        <v>905</v>
      </c>
      <c r="J225" s="125">
        <v>104</v>
      </c>
      <c r="K225" s="126">
        <v>20424</v>
      </c>
      <c r="L225" s="124">
        <v>0</v>
      </c>
      <c r="M225" s="127">
        <v>1491.4</v>
      </c>
      <c r="N225" s="127">
        <v>1491.4</v>
      </c>
      <c r="O225" s="128">
        <f t="shared" si="3"/>
        <v>1</v>
      </c>
    </row>
    <row r="226" spans="1:15" s="109" customFormat="1" ht="31.5" customHeight="1">
      <c r="A226" s="118"/>
      <c r="B226" s="427"/>
      <c r="C226" s="428"/>
      <c r="D226" s="429"/>
      <c r="E226" s="429"/>
      <c r="F226" s="429"/>
      <c r="G226" s="489" t="s">
        <v>149</v>
      </c>
      <c r="H226" s="489"/>
      <c r="I226" s="124">
        <v>905</v>
      </c>
      <c r="J226" s="125">
        <v>104</v>
      </c>
      <c r="K226" s="126">
        <v>20424</v>
      </c>
      <c r="L226" s="124">
        <v>500</v>
      </c>
      <c r="M226" s="127">
        <v>1491.4</v>
      </c>
      <c r="N226" s="127">
        <v>1491.4</v>
      </c>
      <c r="O226" s="128">
        <f t="shared" si="3"/>
        <v>1</v>
      </c>
    </row>
    <row r="227" spans="1:15" s="109" customFormat="1" ht="89.25" customHeight="1">
      <c r="A227" s="118"/>
      <c r="B227" s="427"/>
      <c r="C227" s="428"/>
      <c r="D227" s="429"/>
      <c r="E227" s="429"/>
      <c r="F227" s="488" t="s">
        <v>250</v>
      </c>
      <c r="G227" s="488"/>
      <c r="H227" s="488"/>
      <c r="I227" s="124">
        <v>905</v>
      </c>
      <c r="J227" s="125">
        <v>104</v>
      </c>
      <c r="K227" s="126">
        <v>20429</v>
      </c>
      <c r="L227" s="124">
        <v>0</v>
      </c>
      <c r="M227" s="127">
        <v>10.261370000000001</v>
      </c>
      <c r="N227" s="127">
        <v>10.261370000000001</v>
      </c>
      <c r="O227" s="128">
        <f t="shared" si="3"/>
        <v>1</v>
      </c>
    </row>
    <row r="228" spans="1:15" s="109" customFormat="1" ht="30.75" customHeight="1">
      <c r="A228" s="118"/>
      <c r="B228" s="427"/>
      <c r="C228" s="428"/>
      <c r="D228" s="429"/>
      <c r="E228" s="429"/>
      <c r="F228" s="429"/>
      <c r="G228" s="489" t="s">
        <v>149</v>
      </c>
      <c r="H228" s="489"/>
      <c r="I228" s="124">
        <v>905</v>
      </c>
      <c r="J228" s="125">
        <v>104</v>
      </c>
      <c r="K228" s="126">
        <v>20429</v>
      </c>
      <c r="L228" s="124">
        <v>500</v>
      </c>
      <c r="M228" s="127">
        <v>10.261370000000001</v>
      </c>
      <c r="N228" s="127">
        <v>10.261370000000001</v>
      </c>
      <c r="O228" s="128">
        <f t="shared" si="3"/>
        <v>1</v>
      </c>
    </row>
    <row r="229" spans="1:15" s="109" customFormat="1" ht="105" customHeight="1">
      <c r="A229" s="118"/>
      <c r="B229" s="427"/>
      <c r="C229" s="428"/>
      <c r="D229" s="429"/>
      <c r="E229" s="429"/>
      <c r="F229" s="488" t="s">
        <v>251</v>
      </c>
      <c r="G229" s="488"/>
      <c r="H229" s="488"/>
      <c r="I229" s="124">
        <v>905</v>
      </c>
      <c r="J229" s="125">
        <v>104</v>
      </c>
      <c r="K229" s="126">
        <v>20430</v>
      </c>
      <c r="L229" s="124">
        <v>0</v>
      </c>
      <c r="M229" s="127">
        <v>73.50417999999999</v>
      </c>
      <c r="N229" s="127">
        <v>73.50417999999999</v>
      </c>
      <c r="O229" s="128">
        <f t="shared" si="3"/>
        <v>1</v>
      </c>
    </row>
    <row r="230" spans="1:15" s="109" customFormat="1" ht="29.25" customHeight="1">
      <c r="A230" s="118"/>
      <c r="B230" s="427"/>
      <c r="C230" s="428"/>
      <c r="D230" s="429"/>
      <c r="E230" s="429"/>
      <c r="F230" s="429"/>
      <c r="G230" s="489" t="s">
        <v>149</v>
      </c>
      <c r="H230" s="489"/>
      <c r="I230" s="124">
        <v>905</v>
      </c>
      <c r="J230" s="125">
        <v>104</v>
      </c>
      <c r="K230" s="126">
        <v>20430</v>
      </c>
      <c r="L230" s="124">
        <v>500</v>
      </c>
      <c r="M230" s="127">
        <v>73.50417999999999</v>
      </c>
      <c r="N230" s="127">
        <v>73.50417999999999</v>
      </c>
      <c r="O230" s="123">
        <f t="shared" si="3"/>
        <v>1</v>
      </c>
    </row>
    <row r="231" spans="1:15" s="109" customFormat="1" ht="14.25" customHeight="1">
      <c r="A231" s="118"/>
      <c r="B231" s="427"/>
      <c r="C231" s="491" t="s">
        <v>66</v>
      </c>
      <c r="D231" s="491"/>
      <c r="E231" s="491"/>
      <c r="F231" s="491"/>
      <c r="G231" s="491"/>
      <c r="H231" s="491"/>
      <c r="I231" s="119">
        <v>905</v>
      </c>
      <c r="J231" s="120">
        <v>112</v>
      </c>
      <c r="K231" s="121">
        <v>0</v>
      </c>
      <c r="L231" s="119">
        <v>0</v>
      </c>
      <c r="M231" s="122">
        <v>55.608</v>
      </c>
      <c r="N231" s="122">
        <v>55.52</v>
      </c>
      <c r="O231" s="128">
        <f t="shared" si="3"/>
        <v>0.998417493885772</v>
      </c>
    </row>
    <row r="232" spans="1:15" s="109" customFormat="1" ht="13.5" customHeight="1">
      <c r="A232" s="118"/>
      <c r="B232" s="427"/>
      <c r="C232" s="428"/>
      <c r="D232" s="488" t="s">
        <v>66</v>
      </c>
      <c r="E232" s="488"/>
      <c r="F232" s="488"/>
      <c r="G232" s="488"/>
      <c r="H232" s="488"/>
      <c r="I232" s="124">
        <v>905</v>
      </c>
      <c r="J232" s="125">
        <v>112</v>
      </c>
      <c r="K232" s="126">
        <v>700000</v>
      </c>
      <c r="L232" s="124">
        <v>0</v>
      </c>
      <c r="M232" s="127">
        <v>55.608</v>
      </c>
      <c r="N232" s="127">
        <v>55.52</v>
      </c>
      <c r="O232" s="128">
        <f t="shared" si="3"/>
        <v>0.998417493885772</v>
      </c>
    </row>
    <row r="233" spans="1:15" s="109" customFormat="1" ht="27" customHeight="1">
      <c r="A233" s="118"/>
      <c r="B233" s="427"/>
      <c r="C233" s="428"/>
      <c r="D233" s="429"/>
      <c r="E233" s="488" t="s">
        <v>159</v>
      </c>
      <c r="F233" s="488"/>
      <c r="G233" s="488"/>
      <c r="H233" s="488"/>
      <c r="I233" s="124">
        <v>905</v>
      </c>
      <c r="J233" s="125">
        <v>112</v>
      </c>
      <c r="K233" s="126">
        <v>700500</v>
      </c>
      <c r="L233" s="124">
        <v>0</v>
      </c>
      <c r="M233" s="127">
        <v>55.608</v>
      </c>
      <c r="N233" s="127">
        <v>55.52</v>
      </c>
      <c r="O233" s="128">
        <f t="shared" si="3"/>
        <v>0.998417493885772</v>
      </c>
    </row>
    <row r="234" spans="1:15" s="109" customFormat="1" ht="48.75" customHeight="1">
      <c r="A234" s="118"/>
      <c r="B234" s="427"/>
      <c r="C234" s="428"/>
      <c r="D234" s="429"/>
      <c r="E234" s="429"/>
      <c r="F234" s="488" t="s">
        <v>701</v>
      </c>
      <c r="G234" s="488"/>
      <c r="H234" s="488"/>
      <c r="I234" s="124">
        <v>905</v>
      </c>
      <c r="J234" s="125">
        <v>112</v>
      </c>
      <c r="K234" s="126">
        <v>700501</v>
      </c>
      <c r="L234" s="124">
        <v>0</v>
      </c>
      <c r="M234" s="127">
        <v>55.608</v>
      </c>
      <c r="N234" s="127">
        <v>55.52</v>
      </c>
      <c r="O234" s="128">
        <f t="shared" si="3"/>
        <v>0.998417493885772</v>
      </c>
    </row>
    <row r="235" spans="1:15" s="109" customFormat="1" ht="15.75" customHeight="1">
      <c r="A235" s="118"/>
      <c r="B235" s="427"/>
      <c r="C235" s="428"/>
      <c r="D235" s="429"/>
      <c r="E235" s="429"/>
      <c r="F235" s="429"/>
      <c r="G235" s="489" t="s">
        <v>157</v>
      </c>
      <c r="H235" s="489"/>
      <c r="I235" s="124">
        <v>905</v>
      </c>
      <c r="J235" s="125">
        <v>112</v>
      </c>
      <c r="K235" s="126">
        <v>700501</v>
      </c>
      <c r="L235" s="124">
        <v>13</v>
      </c>
      <c r="M235" s="127">
        <v>55.608</v>
      </c>
      <c r="N235" s="127">
        <v>55.52</v>
      </c>
      <c r="O235" s="128">
        <f t="shared" si="3"/>
        <v>0.998417493885772</v>
      </c>
    </row>
    <row r="236" spans="1:15" s="109" customFormat="1" ht="27.75" customHeight="1">
      <c r="A236" s="118"/>
      <c r="B236" s="427"/>
      <c r="C236" s="491" t="s">
        <v>69</v>
      </c>
      <c r="D236" s="491"/>
      <c r="E236" s="491"/>
      <c r="F236" s="491"/>
      <c r="G236" s="491"/>
      <c r="H236" s="491"/>
      <c r="I236" s="119">
        <v>905</v>
      </c>
      <c r="J236" s="120">
        <v>114</v>
      </c>
      <c r="K236" s="121">
        <v>0</v>
      </c>
      <c r="L236" s="119">
        <v>0</v>
      </c>
      <c r="M236" s="122">
        <v>80277.04182000003</v>
      </c>
      <c r="N236" s="122">
        <v>74444.78037000001</v>
      </c>
      <c r="O236" s="128">
        <f t="shared" si="3"/>
        <v>0.9273483262739387</v>
      </c>
    </row>
    <row r="237" spans="1:15" s="109" customFormat="1" ht="27.75" customHeight="1">
      <c r="A237" s="118"/>
      <c r="B237" s="427"/>
      <c r="C237" s="428"/>
      <c r="D237" s="488" t="s">
        <v>225</v>
      </c>
      <c r="E237" s="488"/>
      <c r="F237" s="488"/>
      <c r="G237" s="488"/>
      <c r="H237" s="488"/>
      <c r="I237" s="124">
        <v>905</v>
      </c>
      <c r="J237" s="125">
        <v>114</v>
      </c>
      <c r="K237" s="126">
        <v>930000</v>
      </c>
      <c r="L237" s="124">
        <v>0</v>
      </c>
      <c r="M237" s="127">
        <v>80277.04182000003</v>
      </c>
      <c r="N237" s="127">
        <v>74444.78037000001</v>
      </c>
      <c r="O237" s="128">
        <f t="shared" si="3"/>
        <v>0.9273483262739387</v>
      </c>
    </row>
    <row r="238" spans="1:15" s="109" customFormat="1" ht="27.75" customHeight="1">
      <c r="A238" s="118"/>
      <c r="B238" s="427"/>
      <c r="C238" s="428"/>
      <c r="D238" s="429"/>
      <c r="E238" s="488" t="s">
        <v>173</v>
      </c>
      <c r="F238" s="488"/>
      <c r="G238" s="488"/>
      <c r="H238" s="488"/>
      <c r="I238" s="124">
        <v>905</v>
      </c>
      <c r="J238" s="125">
        <v>114</v>
      </c>
      <c r="K238" s="126">
        <v>939900</v>
      </c>
      <c r="L238" s="124">
        <v>0</v>
      </c>
      <c r="M238" s="127">
        <v>80277.04182000003</v>
      </c>
      <c r="N238" s="127">
        <v>74444.78037000001</v>
      </c>
      <c r="O238" s="128">
        <f t="shared" si="3"/>
        <v>0.9273483262739387</v>
      </c>
    </row>
    <row r="239" spans="1:15" s="109" customFormat="1" ht="42" customHeight="1">
      <c r="A239" s="118"/>
      <c r="B239" s="427"/>
      <c r="C239" s="428"/>
      <c r="D239" s="429"/>
      <c r="E239" s="429"/>
      <c r="F239" s="488" t="s">
        <v>252</v>
      </c>
      <c r="G239" s="488"/>
      <c r="H239" s="488"/>
      <c r="I239" s="124">
        <v>905</v>
      </c>
      <c r="J239" s="125">
        <v>114</v>
      </c>
      <c r="K239" s="126">
        <v>939908</v>
      </c>
      <c r="L239" s="124">
        <v>0</v>
      </c>
      <c r="M239" s="127">
        <v>73436.05455000002</v>
      </c>
      <c r="N239" s="127">
        <v>68249.54558</v>
      </c>
      <c r="O239" s="128">
        <f t="shared" si="3"/>
        <v>0.9293738068884311</v>
      </c>
    </row>
    <row r="240" spans="1:15" s="109" customFormat="1" ht="26.25" customHeight="1">
      <c r="A240" s="118"/>
      <c r="B240" s="427"/>
      <c r="C240" s="428"/>
      <c r="D240" s="429"/>
      <c r="E240" s="429"/>
      <c r="F240" s="429"/>
      <c r="G240" s="489" t="s">
        <v>175</v>
      </c>
      <c r="H240" s="489"/>
      <c r="I240" s="124">
        <v>905</v>
      </c>
      <c r="J240" s="125">
        <v>114</v>
      </c>
      <c r="K240" s="126">
        <v>939908</v>
      </c>
      <c r="L240" s="124">
        <v>1</v>
      </c>
      <c r="M240" s="127">
        <v>73436.05455000002</v>
      </c>
      <c r="N240" s="127">
        <v>68249.54558</v>
      </c>
      <c r="O240" s="128">
        <f t="shared" si="3"/>
        <v>0.9293738068884311</v>
      </c>
    </row>
    <row r="241" spans="1:15" s="109" customFormat="1" ht="14.25" customHeight="1">
      <c r="A241" s="118"/>
      <c r="B241" s="427"/>
      <c r="C241" s="428"/>
      <c r="D241" s="429"/>
      <c r="E241" s="429"/>
      <c r="F241" s="429"/>
      <c r="G241" s="430"/>
      <c r="H241" s="431" t="s">
        <v>171</v>
      </c>
      <c r="I241" s="124">
        <v>905</v>
      </c>
      <c r="J241" s="125">
        <v>114</v>
      </c>
      <c r="K241" s="126">
        <v>939908</v>
      </c>
      <c r="L241" s="124">
        <v>1</v>
      </c>
      <c r="M241" s="127">
        <v>2017.76466</v>
      </c>
      <c r="N241" s="127">
        <v>0</v>
      </c>
      <c r="O241" s="128">
        <f t="shared" si="3"/>
        <v>0</v>
      </c>
    </row>
    <row r="242" spans="1:15" s="109" customFormat="1" ht="45.75" customHeight="1">
      <c r="A242" s="118"/>
      <c r="B242" s="427"/>
      <c r="C242" s="428"/>
      <c r="D242" s="429"/>
      <c r="E242" s="429"/>
      <c r="F242" s="429"/>
      <c r="G242" s="430"/>
      <c r="H242" s="431" t="s">
        <v>218</v>
      </c>
      <c r="I242" s="124">
        <v>905</v>
      </c>
      <c r="J242" s="125">
        <v>114</v>
      </c>
      <c r="K242" s="126">
        <v>939908</v>
      </c>
      <c r="L242" s="124">
        <v>1</v>
      </c>
      <c r="M242" s="127">
        <v>1755.16225</v>
      </c>
      <c r="N242" s="127">
        <v>0</v>
      </c>
      <c r="O242" s="128">
        <f t="shared" si="3"/>
        <v>0</v>
      </c>
    </row>
    <row r="243" spans="1:15" s="109" customFormat="1" ht="28.5" customHeight="1">
      <c r="A243" s="118"/>
      <c r="B243" s="427"/>
      <c r="C243" s="428"/>
      <c r="D243" s="429"/>
      <c r="E243" s="429"/>
      <c r="F243" s="488" t="s">
        <v>253</v>
      </c>
      <c r="G243" s="488"/>
      <c r="H243" s="488"/>
      <c r="I243" s="124">
        <v>905</v>
      </c>
      <c r="J243" s="125">
        <v>114</v>
      </c>
      <c r="K243" s="126">
        <v>939913</v>
      </c>
      <c r="L243" s="124">
        <v>0</v>
      </c>
      <c r="M243" s="127">
        <v>5871.81864</v>
      </c>
      <c r="N243" s="127">
        <v>5345.52458</v>
      </c>
      <c r="O243" s="128">
        <f t="shared" si="3"/>
        <v>0.9103694966982154</v>
      </c>
    </row>
    <row r="244" spans="1:15" s="109" customFormat="1" ht="30" customHeight="1">
      <c r="A244" s="118"/>
      <c r="B244" s="427"/>
      <c r="C244" s="428"/>
      <c r="D244" s="429"/>
      <c r="E244" s="429"/>
      <c r="F244" s="429"/>
      <c r="G244" s="489" t="s">
        <v>175</v>
      </c>
      <c r="H244" s="489"/>
      <c r="I244" s="124">
        <v>905</v>
      </c>
      <c r="J244" s="125">
        <v>114</v>
      </c>
      <c r="K244" s="126">
        <v>939913</v>
      </c>
      <c r="L244" s="124">
        <v>1</v>
      </c>
      <c r="M244" s="127">
        <v>5871.81864</v>
      </c>
      <c r="N244" s="127">
        <v>5345.52458</v>
      </c>
      <c r="O244" s="128">
        <f t="shared" si="3"/>
        <v>0.9103694966982154</v>
      </c>
    </row>
    <row r="245" spans="1:15" s="109" customFormat="1" ht="13.5" customHeight="1">
      <c r="A245" s="118"/>
      <c r="B245" s="427"/>
      <c r="C245" s="428"/>
      <c r="D245" s="429"/>
      <c r="E245" s="429"/>
      <c r="F245" s="488" t="s">
        <v>254</v>
      </c>
      <c r="G245" s="488"/>
      <c r="H245" s="488"/>
      <c r="I245" s="124">
        <v>905</v>
      </c>
      <c r="J245" s="125">
        <v>114</v>
      </c>
      <c r="K245" s="126">
        <v>939914</v>
      </c>
      <c r="L245" s="124">
        <v>0</v>
      </c>
      <c r="M245" s="127">
        <v>969.1686299999999</v>
      </c>
      <c r="N245" s="127">
        <v>849.7102100000001</v>
      </c>
      <c r="O245" s="128">
        <f t="shared" si="3"/>
        <v>0.8767413468593181</v>
      </c>
    </row>
    <row r="246" spans="1:15" s="109" customFormat="1" ht="27" customHeight="1">
      <c r="A246" s="118"/>
      <c r="B246" s="427"/>
      <c r="C246" s="428"/>
      <c r="D246" s="429"/>
      <c r="E246" s="429"/>
      <c r="F246" s="429"/>
      <c r="G246" s="489" t="s">
        <v>175</v>
      </c>
      <c r="H246" s="489"/>
      <c r="I246" s="124">
        <v>905</v>
      </c>
      <c r="J246" s="125">
        <v>114</v>
      </c>
      <c r="K246" s="126">
        <v>939914</v>
      </c>
      <c r="L246" s="124">
        <v>1</v>
      </c>
      <c r="M246" s="127">
        <v>969.1686299999999</v>
      </c>
      <c r="N246" s="127">
        <v>849.7102100000001</v>
      </c>
      <c r="O246" s="128">
        <f t="shared" si="3"/>
        <v>0.8767413468593181</v>
      </c>
    </row>
    <row r="247" spans="1:16" s="109" customFormat="1" ht="14.25" customHeight="1">
      <c r="A247" s="118"/>
      <c r="B247" s="427"/>
      <c r="C247" s="491" t="s">
        <v>94</v>
      </c>
      <c r="D247" s="491"/>
      <c r="E247" s="491"/>
      <c r="F247" s="491"/>
      <c r="G247" s="491"/>
      <c r="H247" s="491"/>
      <c r="I247" s="119">
        <v>905</v>
      </c>
      <c r="J247" s="120">
        <v>701</v>
      </c>
      <c r="K247" s="121">
        <v>0</v>
      </c>
      <c r="L247" s="119">
        <v>0</v>
      </c>
      <c r="M247" s="122">
        <v>851729.5105399997</v>
      </c>
      <c r="N247" s="122">
        <v>818805.9160100002</v>
      </c>
      <c r="O247" s="128">
        <f t="shared" si="3"/>
        <v>0.961345011388503</v>
      </c>
      <c r="P247" s="139"/>
    </row>
    <row r="248" spans="1:15" s="109" customFormat="1" ht="12.75" customHeight="1">
      <c r="A248" s="118"/>
      <c r="B248" s="427"/>
      <c r="C248" s="428"/>
      <c r="D248" s="488" t="s">
        <v>255</v>
      </c>
      <c r="E248" s="488"/>
      <c r="F248" s="488"/>
      <c r="G248" s="488"/>
      <c r="H248" s="488"/>
      <c r="I248" s="124">
        <v>905</v>
      </c>
      <c r="J248" s="125">
        <v>701</v>
      </c>
      <c r="K248" s="126">
        <v>4200000</v>
      </c>
      <c r="L248" s="124">
        <v>0</v>
      </c>
      <c r="M248" s="127">
        <v>851729.5105399997</v>
      </c>
      <c r="N248" s="127">
        <v>818805.9160100002</v>
      </c>
      <c r="O248" s="128">
        <f t="shared" si="3"/>
        <v>0.961345011388503</v>
      </c>
    </row>
    <row r="249" spans="1:15" s="109" customFormat="1" ht="30" customHeight="1">
      <c r="A249" s="118"/>
      <c r="B249" s="427"/>
      <c r="C249" s="428"/>
      <c r="D249" s="429"/>
      <c r="E249" s="488" t="s">
        <v>173</v>
      </c>
      <c r="F249" s="488"/>
      <c r="G249" s="488"/>
      <c r="H249" s="488"/>
      <c r="I249" s="124">
        <v>905</v>
      </c>
      <c r="J249" s="125">
        <v>701</v>
      </c>
      <c r="K249" s="126">
        <v>4209900</v>
      </c>
      <c r="L249" s="124">
        <v>0</v>
      </c>
      <c r="M249" s="127">
        <v>851729.5105399997</v>
      </c>
      <c r="N249" s="127">
        <v>818805.9160100002</v>
      </c>
      <c r="O249" s="128">
        <f t="shared" si="3"/>
        <v>0.961345011388503</v>
      </c>
    </row>
    <row r="250" spans="1:15" s="109" customFormat="1" ht="34.5" customHeight="1">
      <c r="A250" s="118"/>
      <c r="B250" s="427"/>
      <c r="C250" s="428"/>
      <c r="D250" s="429"/>
      <c r="E250" s="429"/>
      <c r="F250" s="429"/>
      <c r="G250" s="489" t="s">
        <v>175</v>
      </c>
      <c r="H250" s="489"/>
      <c r="I250" s="124">
        <v>905</v>
      </c>
      <c r="J250" s="125">
        <v>701</v>
      </c>
      <c r="K250" s="126">
        <v>4209900</v>
      </c>
      <c r="L250" s="124">
        <v>1</v>
      </c>
      <c r="M250" s="127">
        <v>847635.5849799998</v>
      </c>
      <c r="N250" s="127">
        <v>815337.7666400002</v>
      </c>
      <c r="O250" s="128">
        <f t="shared" si="3"/>
        <v>0.9618965757073994</v>
      </c>
    </row>
    <row r="251" spans="1:15" s="109" customFormat="1" ht="14.25" customHeight="1">
      <c r="A251" s="118"/>
      <c r="B251" s="427"/>
      <c r="C251" s="428"/>
      <c r="D251" s="429"/>
      <c r="E251" s="429"/>
      <c r="F251" s="429"/>
      <c r="G251" s="430"/>
      <c r="H251" s="431" t="s">
        <v>171</v>
      </c>
      <c r="I251" s="124">
        <v>905</v>
      </c>
      <c r="J251" s="125">
        <v>701</v>
      </c>
      <c r="K251" s="126">
        <v>4209900</v>
      </c>
      <c r="L251" s="124">
        <v>1</v>
      </c>
      <c r="M251" s="127">
        <v>13777.70538</v>
      </c>
      <c r="N251" s="127">
        <v>0</v>
      </c>
      <c r="O251" s="128">
        <f t="shared" si="3"/>
        <v>0</v>
      </c>
    </row>
    <row r="252" spans="1:15" s="109" customFormat="1" ht="43.5" customHeight="1">
      <c r="A252" s="118"/>
      <c r="B252" s="427"/>
      <c r="C252" s="428"/>
      <c r="D252" s="429"/>
      <c r="E252" s="429"/>
      <c r="F252" s="429"/>
      <c r="G252" s="430"/>
      <c r="H252" s="431" t="s">
        <v>218</v>
      </c>
      <c r="I252" s="124">
        <v>905</v>
      </c>
      <c r="J252" s="125">
        <v>701</v>
      </c>
      <c r="K252" s="126">
        <v>4209900</v>
      </c>
      <c r="L252" s="124">
        <v>1</v>
      </c>
      <c r="M252" s="127">
        <v>22658.612289999997</v>
      </c>
      <c r="N252" s="127">
        <v>0</v>
      </c>
      <c r="O252" s="128">
        <f t="shared" si="3"/>
        <v>0</v>
      </c>
    </row>
    <row r="253" spans="1:15" s="109" customFormat="1" ht="30" customHeight="1">
      <c r="A253" s="118"/>
      <c r="B253" s="427"/>
      <c r="C253" s="428"/>
      <c r="D253" s="429"/>
      <c r="E253" s="429"/>
      <c r="F253" s="429"/>
      <c r="G253" s="430"/>
      <c r="H253" s="431" t="s">
        <v>153</v>
      </c>
      <c r="I253" s="124">
        <v>905</v>
      </c>
      <c r="J253" s="125">
        <v>701</v>
      </c>
      <c r="K253" s="126">
        <v>4209900</v>
      </c>
      <c r="L253" s="124">
        <v>1</v>
      </c>
      <c r="M253" s="127">
        <v>20190.86096</v>
      </c>
      <c r="N253" s="127">
        <v>0</v>
      </c>
      <c r="O253" s="128">
        <f t="shared" si="3"/>
        <v>0</v>
      </c>
    </row>
    <row r="254" spans="1:15" s="109" customFormat="1" ht="44.25" customHeight="1">
      <c r="A254" s="118"/>
      <c r="B254" s="427"/>
      <c r="C254" s="428"/>
      <c r="D254" s="429"/>
      <c r="E254" s="429"/>
      <c r="F254" s="488" t="s">
        <v>256</v>
      </c>
      <c r="G254" s="488"/>
      <c r="H254" s="488"/>
      <c r="I254" s="124">
        <v>905</v>
      </c>
      <c r="J254" s="125">
        <v>701</v>
      </c>
      <c r="K254" s="126">
        <v>4209901</v>
      </c>
      <c r="L254" s="124">
        <v>0</v>
      </c>
      <c r="M254" s="127">
        <v>1899.36156</v>
      </c>
      <c r="N254" s="127">
        <v>1393.12933</v>
      </c>
      <c r="O254" s="128">
        <f t="shared" si="3"/>
        <v>0.7334724253343318</v>
      </c>
    </row>
    <row r="255" spans="1:15" s="109" customFormat="1" ht="28.5" customHeight="1">
      <c r="A255" s="118"/>
      <c r="B255" s="427"/>
      <c r="C255" s="428"/>
      <c r="D255" s="429"/>
      <c r="E255" s="429"/>
      <c r="F255" s="429"/>
      <c r="G255" s="489" t="s">
        <v>175</v>
      </c>
      <c r="H255" s="489"/>
      <c r="I255" s="124">
        <v>905</v>
      </c>
      <c r="J255" s="125">
        <v>701</v>
      </c>
      <c r="K255" s="126">
        <v>4209901</v>
      </c>
      <c r="L255" s="124">
        <v>1</v>
      </c>
      <c r="M255" s="127">
        <v>1899.36156</v>
      </c>
      <c r="N255" s="127">
        <v>1393.12933</v>
      </c>
      <c r="O255" s="128">
        <f t="shared" si="3"/>
        <v>0.7334724253343318</v>
      </c>
    </row>
    <row r="256" spans="1:15" s="109" customFormat="1" ht="42.75" customHeight="1">
      <c r="A256" s="118"/>
      <c r="B256" s="427"/>
      <c r="C256" s="428"/>
      <c r="D256" s="429"/>
      <c r="E256" s="429"/>
      <c r="F256" s="429"/>
      <c r="G256" s="430"/>
      <c r="H256" s="431" t="s">
        <v>218</v>
      </c>
      <c r="I256" s="124">
        <v>905</v>
      </c>
      <c r="J256" s="125">
        <v>701</v>
      </c>
      <c r="K256" s="126">
        <v>4209901</v>
      </c>
      <c r="L256" s="124">
        <v>1</v>
      </c>
      <c r="M256" s="127">
        <v>44.84706</v>
      </c>
      <c r="N256" s="127">
        <v>0</v>
      </c>
      <c r="O256" s="128">
        <f t="shared" si="3"/>
        <v>0</v>
      </c>
    </row>
    <row r="257" spans="1:15" s="109" customFormat="1" ht="149.25" customHeight="1">
      <c r="A257" s="118"/>
      <c r="B257" s="427"/>
      <c r="C257" s="428"/>
      <c r="D257" s="429"/>
      <c r="E257" s="429"/>
      <c r="F257" s="488" t="s">
        <v>257</v>
      </c>
      <c r="G257" s="488"/>
      <c r="H257" s="488"/>
      <c r="I257" s="124">
        <v>905</v>
      </c>
      <c r="J257" s="125">
        <v>701</v>
      </c>
      <c r="K257" s="126">
        <v>4209902</v>
      </c>
      <c r="L257" s="124">
        <v>0</v>
      </c>
      <c r="M257" s="127">
        <v>1724.564</v>
      </c>
      <c r="N257" s="127">
        <v>1605.02004</v>
      </c>
      <c r="O257" s="128">
        <f t="shared" si="3"/>
        <v>0.9306816331548148</v>
      </c>
    </row>
    <row r="258" spans="1:15" s="109" customFormat="1" ht="27.75" customHeight="1">
      <c r="A258" s="118"/>
      <c r="B258" s="427"/>
      <c r="C258" s="428"/>
      <c r="D258" s="429"/>
      <c r="E258" s="429"/>
      <c r="F258" s="429"/>
      <c r="G258" s="489" t="s">
        <v>175</v>
      </c>
      <c r="H258" s="489"/>
      <c r="I258" s="124">
        <v>905</v>
      </c>
      <c r="J258" s="125">
        <v>701</v>
      </c>
      <c r="K258" s="126">
        <v>4209902</v>
      </c>
      <c r="L258" s="124">
        <v>1</v>
      </c>
      <c r="M258" s="127">
        <v>1724.564</v>
      </c>
      <c r="N258" s="127">
        <v>1605.02004</v>
      </c>
      <c r="O258" s="128">
        <f t="shared" si="3"/>
        <v>0.9306816331548148</v>
      </c>
    </row>
    <row r="259" spans="1:15" s="109" customFormat="1" ht="102" customHeight="1">
      <c r="A259" s="118"/>
      <c r="B259" s="427"/>
      <c r="C259" s="428"/>
      <c r="D259" s="429"/>
      <c r="E259" s="429"/>
      <c r="F259" s="488" t="s">
        <v>258</v>
      </c>
      <c r="G259" s="488"/>
      <c r="H259" s="488"/>
      <c r="I259" s="124">
        <v>905</v>
      </c>
      <c r="J259" s="125">
        <v>701</v>
      </c>
      <c r="K259" s="126">
        <v>4209908</v>
      </c>
      <c r="L259" s="124">
        <v>0</v>
      </c>
      <c r="M259" s="127">
        <v>470</v>
      </c>
      <c r="N259" s="127">
        <v>470</v>
      </c>
      <c r="O259" s="128">
        <f t="shared" si="3"/>
        <v>1</v>
      </c>
    </row>
    <row r="260" spans="1:15" s="109" customFormat="1" ht="27" customHeight="1">
      <c r="A260" s="118"/>
      <c r="B260" s="427"/>
      <c r="C260" s="428"/>
      <c r="D260" s="429"/>
      <c r="E260" s="429"/>
      <c r="F260" s="429"/>
      <c r="G260" s="489" t="s">
        <v>175</v>
      </c>
      <c r="H260" s="489"/>
      <c r="I260" s="124">
        <v>905</v>
      </c>
      <c r="J260" s="125">
        <v>701</v>
      </c>
      <c r="K260" s="126">
        <v>4209908</v>
      </c>
      <c r="L260" s="124">
        <v>1</v>
      </c>
      <c r="M260" s="127">
        <v>470</v>
      </c>
      <c r="N260" s="127">
        <v>470</v>
      </c>
      <c r="O260" s="128">
        <f t="shared" si="3"/>
        <v>1</v>
      </c>
    </row>
    <row r="261" spans="1:15" s="109" customFormat="1" ht="12" customHeight="1">
      <c r="A261" s="118"/>
      <c r="B261" s="427"/>
      <c r="C261" s="491" t="s">
        <v>96</v>
      </c>
      <c r="D261" s="491"/>
      <c r="E261" s="491"/>
      <c r="F261" s="491"/>
      <c r="G261" s="491"/>
      <c r="H261" s="491"/>
      <c r="I261" s="119">
        <v>905</v>
      </c>
      <c r="J261" s="120">
        <v>702</v>
      </c>
      <c r="K261" s="121">
        <v>0</v>
      </c>
      <c r="L261" s="119">
        <v>0</v>
      </c>
      <c r="M261" s="122">
        <v>1589848.7517199996</v>
      </c>
      <c r="N261" s="122">
        <v>1511757.5052700003</v>
      </c>
      <c r="O261" s="128">
        <f t="shared" si="3"/>
        <v>0.9508813361236311</v>
      </c>
    </row>
    <row r="262" spans="1:15" s="109" customFormat="1" ht="45" customHeight="1">
      <c r="A262" s="118"/>
      <c r="B262" s="427"/>
      <c r="C262" s="428"/>
      <c r="D262" s="488" t="s">
        <v>259</v>
      </c>
      <c r="E262" s="488"/>
      <c r="F262" s="488"/>
      <c r="G262" s="488"/>
      <c r="H262" s="488"/>
      <c r="I262" s="124">
        <v>905</v>
      </c>
      <c r="J262" s="125">
        <v>702</v>
      </c>
      <c r="K262" s="126">
        <v>4210000</v>
      </c>
      <c r="L262" s="124">
        <v>0</v>
      </c>
      <c r="M262" s="127">
        <v>1180089.72979</v>
      </c>
      <c r="N262" s="127">
        <v>1126412.6141700007</v>
      </c>
      <c r="O262" s="128">
        <f t="shared" si="3"/>
        <v>0.954514377792652</v>
      </c>
    </row>
    <row r="263" spans="1:15" s="109" customFormat="1" ht="27.75" customHeight="1">
      <c r="A263" s="118"/>
      <c r="B263" s="427"/>
      <c r="C263" s="428"/>
      <c r="D263" s="429"/>
      <c r="E263" s="488" t="s">
        <v>173</v>
      </c>
      <c r="F263" s="488"/>
      <c r="G263" s="488"/>
      <c r="H263" s="488"/>
      <c r="I263" s="124">
        <v>905</v>
      </c>
      <c r="J263" s="125">
        <v>702</v>
      </c>
      <c r="K263" s="126">
        <v>4219900</v>
      </c>
      <c r="L263" s="124">
        <v>0</v>
      </c>
      <c r="M263" s="127">
        <v>1180089.72979</v>
      </c>
      <c r="N263" s="127">
        <v>1126412.6141700007</v>
      </c>
      <c r="O263" s="128">
        <f t="shared" si="3"/>
        <v>0.954514377792652</v>
      </c>
    </row>
    <row r="264" spans="1:15" s="109" customFormat="1" ht="27.75" customHeight="1">
      <c r="A264" s="118"/>
      <c r="B264" s="427"/>
      <c r="C264" s="428"/>
      <c r="D264" s="429"/>
      <c r="E264" s="429"/>
      <c r="F264" s="429"/>
      <c r="G264" s="489" t="s">
        <v>175</v>
      </c>
      <c r="H264" s="489"/>
      <c r="I264" s="124">
        <v>905</v>
      </c>
      <c r="J264" s="125">
        <v>702</v>
      </c>
      <c r="K264" s="126">
        <v>4219900</v>
      </c>
      <c r="L264" s="124">
        <v>1</v>
      </c>
      <c r="M264" s="127">
        <v>311802.92529000004</v>
      </c>
      <c r="N264" s="127">
        <v>286637.0625200001</v>
      </c>
      <c r="O264" s="128">
        <f t="shared" si="3"/>
        <v>0.9192892024775142</v>
      </c>
    </row>
    <row r="265" spans="1:15" s="109" customFormat="1" ht="12.75" customHeight="1">
      <c r="A265" s="118"/>
      <c r="B265" s="427"/>
      <c r="C265" s="428"/>
      <c r="D265" s="429"/>
      <c r="E265" s="429"/>
      <c r="F265" s="429"/>
      <c r="G265" s="430"/>
      <c r="H265" s="431" t="s">
        <v>171</v>
      </c>
      <c r="I265" s="124">
        <v>905</v>
      </c>
      <c r="J265" s="125">
        <v>702</v>
      </c>
      <c r="K265" s="126">
        <v>4219900</v>
      </c>
      <c r="L265" s="124">
        <v>1</v>
      </c>
      <c r="M265" s="127">
        <v>314.50185999999997</v>
      </c>
      <c r="N265" s="127">
        <v>0</v>
      </c>
      <c r="O265" s="128">
        <f t="shared" si="3"/>
        <v>0</v>
      </c>
    </row>
    <row r="266" spans="1:15" s="109" customFormat="1" ht="43.5" customHeight="1">
      <c r="A266" s="118"/>
      <c r="B266" s="427"/>
      <c r="C266" s="428"/>
      <c r="D266" s="429"/>
      <c r="E266" s="429"/>
      <c r="F266" s="429"/>
      <c r="G266" s="430"/>
      <c r="H266" s="431" t="s">
        <v>218</v>
      </c>
      <c r="I266" s="124">
        <v>905</v>
      </c>
      <c r="J266" s="125">
        <v>702</v>
      </c>
      <c r="K266" s="126">
        <v>4219900</v>
      </c>
      <c r="L266" s="124">
        <v>1</v>
      </c>
      <c r="M266" s="127">
        <v>18729.172319999998</v>
      </c>
      <c r="N266" s="127">
        <v>0</v>
      </c>
      <c r="O266" s="128">
        <f t="shared" si="3"/>
        <v>0</v>
      </c>
    </row>
    <row r="267" spans="1:15" s="109" customFormat="1" ht="27" customHeight="1">
      <c r="A267" s="118"/>
      <c r="B267" s="427"/>
      <c r="C267" s="428"/>
      <c r="D267" s="429"/>
      <c r="E267" s="429"/>
      <c r="F267" s="429"/>
      <c r="G267" s="430"/>
      <c r="H267" s="431" t="s">
        <v>153</v>
      </c>
      <c r="I267" s="124">
        <v>905</v>
      </c>
      <c r="J267" s="125">
        <v>702</v>
      </c>
      <c r="K267" s="126">
        <v>4219900</v>
      </c>
      <c r="L267" s="124">
        <v>1</v>
      </c>
      <c r="M267" s="127">
        <v>16924.71787</v>
      </c>
      <c r="N267" s="127">
        <v>0</v>
      </c>
      <c r="O267" s="128">
        <f t="shared" si="3"/>
        <v>0</v>
      </c>
    </row>
    <row r="268" spans="1:15" s="109" customFormat="1" ht="30.75" customHeight="1">
      <c r="A268" s="118"/>
      <c r="B268" s="427"/>
      <c r="C268" s="428"/>
      <c r="D268" s="429"/>
      <c r="E268" s="429"/>
      <c r="F268" s="488" t="s">
        <v>260</v>
      </c>
      <c r="G268" s="488"/>
      <c r="H268" s="488"/>
      <c r="I268" s="124">
        <v>905</v>
      </c>
      <c r="J268" s="125">
        <v>702</v>
      </c>
      <c r="K268" s="126">
        <v>4219901</v>
      </c>
      <c r="L268" s="124">
        <v>0</v>
      </c>
      <c r="M268" s="127">
        <v>2286.8045</v>
      </c>
      <c r="N268" s="127">
        <v>1938.1517</v>
      </c>
      <c r="O268" s="128">
        <f t="shared" si="3"/>
        <v>0.8475371200292809</v>
      </c>
    </row>
    <row r="269" spans="1:15" s="109" customFormat="1" ht="28.5" customHeight="1">
      <c r="A269" s="118"/>
      <c r="B269" s="427"/>
      <c r="C269" s="428"/>
      <c r="D269" s="429"/>
      <c r="E269" s="429"/>
      <c r="F269" s="429"/>
      <c r="G269" s="489" t="s">
        <v>175</v>
      </c>
      <c r="H269" s="489"/>
      <c r="I269" s="124">
        <v>905</v>
      </c>
      <c r="J269" s="125">
        <v>702</v>
      </c>
      <c r="K269" s="126">
        <v>4219901</v>
      </c>
      <c r="L269" s="124">
        <v>1</v>
      </c>
      <c r="M269" s="127">
        <v>2286.8045</v>
      </c>
      <c r="N269" s="127">
        <v>1938.1517</v>
      </c>
      <c r="O269" s="128">
        <f t="shared" si="3"/>
        <v>0.8475371200292809</v>
      </c>
    </row>
    <row r="270" spans="1:15" s="109" customFormat="1" ht="42.75" customHeight="1">
      <c r="A270" s="118"/>
      <c r="B270" s="427"/>
      <c r="C270" s="428"/>
      <c r="D270" s="429"/>
      <c r="E270" s="429"/>
      <c r="F270" s="429"/>
      <c r="G270" s="430"/>
      <c r="H270" s="431" t="s">
        <v>218</v>
      </c>
      <c r="I270" s="124">
        <v>905</v>
      </c>
      <c r="J270" s="125">
        <v>702</v>
      </c>
      <c r="K270" s="126">
        <v>4219901</v>
      </c>
      <c r="L270" s="124">
        <v>1</v>
      </c>
      <c r="M270" s="127">
        <v>348.6528</v>
      </c>
      <c r="N270" s="127">
        <v>0</v>
      </c>
      <c r="O270" s="128">
        <f t="shared" si="3"/>
        <v>0</v>
      </c>
    </row>
    <row r="271" spans="1:15" s="109" customFormat="1" ht="150" customHeight="1">
      <c r="A271" s="118"/>
      <c r="B271" s="427"/>
      <c r="C271" s="428"/>
      <c r="D271" s="429"/>
      <c r="E271" s="429"/>
      <c r="F271" s="488" t="s">
        <v>261</v>
      </c>
      <c r="G271" s="488"/>
      <c r="H271" s="488"/>
      <c r="I271" s="124">
        <v>905</v>
      </c>
      <c r="J271" s="125">
        <v>702</v>
      </c>
      <c r="K271" s="126">
        <v>4219902</v>
      </c>
      <c r="L271" s="124">
        <v>0</v>
      </c>
      <c r="M271" s="127">
        <v>865446.94619</v>
      </c>
      <c r="N271" s="127">
        <v>837284.3461400003</v>
      </c>
      <c r="O271" s="128">
        <f t="shared" si="3"/>
        <v>0.9674588948820244</v>
      </c>
    </row>
    <row r="272" spans="1:15" s="109" customFormat="1" ht="27.75" customHeight="1">
      <c r="A272" s="118"/>
      <c r="B272" s="427"/>
      <c r="C272" s="428"/>
      <c r="D272" s="429"/>
      <c r="E272" s="429"/>
      <c r="F272" s="429"/>
      <c r="G272" s="489" t="s">
        <v>175</v>
      </c>
      <c r="H272" s="489"/>
      <c r="I272" s="124">
        <v>905</v>
      </c>
      <c r="J272" s="125">
        <v>702</v>
      </c>
      <c r="K272" s="126">
        <v>4219902</v>
      </c>
      <c r="L272" s="124">
        <v>1</v>
      </c>
      <c r="M272" s="127">
        <v>865446.94619</v>
      </c>
      <c r="N272" s="127">
        <v>837284.3461400003</v>
      </c>
      <c r="O272" s="128">
        <f aca="true" t="shared" si="4" ref="O272:O335">N272/M272</f>
        <v>0.9674588948820244</v>
      </c>
    </row>
    <row r="273" spans="1:15" s="109" customFormat="1" ht="16.5" customHeight="1">
      <c r="A273" s="118"/>
      <c r="B273" s="427"/>
      <c r="C273" s="428"/>
      <c r="D273" s="429"/>
      <c r="E273" s="429"/>
      <c r="F273" s="429"/>
      <c r="G273" s="430"/>
      <c r="H273" s="431" t="s">
        <v>171</v>
      </c>
      <c r="I273" s="124">
        <v>905</v>
      </c>
      <c r="J273" s="125">
        <v>702</v>
      </c>
      <c r="K273" s="126">
        <v>4219902</v>
      </c>
      <c r="L273" s="124">
        <v>1</v>
      </c>
      <c r="M273" s="127">
        <v>26.702420000000004</v>
      </c>
      <c r="N273" s="127">
        <v>0</v>
      </c>
      <c r="O273" s="128">
        <f t="shared" si="4"/>
        <v>0</v>
      </c>
    </row>
    <row r="274" spans="1:15" s="109" customFormat="1" ht="164.25" customHeight="1">
      <c r="A274" s="118"/>
      <c r="B274" s="427"/>
      <c r="C274" s="428"/>
      <c r="D274" s="429"/>
      <c r="E274" s="429"/>
      <c r="F274" s="488" t="s">
        <v>262</v>
      </c>
      <c r="G274" s="488"/>
      <c r="H274" s="488"/>
      <c r="I274" s="124">
        <v>905</v>
      </c>
      <c r="J274" s="125">
        <v>702</v>
      </c>
      <c r="K274" s="126">
        <v>4219910</v>
      </c>
      <c r="L274" s="124">
        <v>0</v>
      </c>
      <c r="M274" s="127">
        <v>553.0538100000001</v>
      </c>
      <c r="N274" s="127">
        <v>553.0538100000001</v>
      </c>
      <c r="O274" s="128">
        <f t="shared" si="4"/>
        <v>1</v>
      </c>
    </row>
    <row r="275" spans="1:15" s="109" customFormat="1" ht="29.25" customHeight="1">
      <c r="A275" s="118"/>
      <c r="B275" s="427"/>
      <c r="C275" s="428"/>
      <c r="D275" s="429"/>
      <c r="E275" s="429"/>
      <c r="F275" s="429"/>
      <c r="G275" s="489" t="s">
        <v>175</v>
      </c>
      <c r="H275" s="489"/>
      <c r="I275" s="124">
        <v>905</v>
      </c>
      <c r="J275" s="125">
        <v>702</v>
      </c>
      <c r="K275" s="126">
        <v>4219910</v>
      </c>
      <c r="L275" s="124">
        <v>1</v>
      </c>
      <c r="M275" s="127">
        <v>553.0538100000001</v>
      </c>
      <c r="N275" s="127">
        <v>553.0538100000001</v>
      </c>
      <c r="O275" s="128">
        <f t="shared" si="4"/>
        <v>1</v>
      </c>
    </row>
    <row r="276" spans="1:15" s="109" customFormat="1" ht="27.75" customHeight="1">
      <c r="A276" s="118"/>
      <c r="B276" s="427"/>
      <c r="C276" s="428"/>
      <c r="D276" s="488" t="s">
        <v>172</v>
      </c>
      <c r="E276" s="488"/>
      <c r="F276" s="488"/>
      <c r="G276" s="488"/>
      <c r="H276" s="488"/>
      <c r="I276" s="124">
        <v>905</v>
      </c>
      <c r="J276" s="125">
        <v>702</v>
      </c>
      <c r="K276" s="126">
        <v>4230000</v>
      </c>
      <c r="L276" s="124">
        <v>0</v>
      </c>
      <c r="M276" s="127">
        <v>197399.61516999998</v>
      </c>
      <c r="N276" s="127">
        <v>177156.46557</v>
      </c>
      <c r="O276" s="128">
        <f t="shared" si="4"/>
        <v>0.8974509165959283</v>
      </c>
    </row>
    <row r="277" spans="1:15" s="109" customFormat="1" ht="29.25" customHeight="1">
      <c r="A277" s="118"/>
      <c r="B277" s="427"/>
      <c r="C277" s="428"/>
      <c r="D277" s="429"/>
      <c r="E277" s="488" t="s">
        <v>173</v>
      </c>
      <c r="F277" s="488"/>
      <c r="G277" s="488"/>
      <c r="H277" s="488"/>
      <c r="I277" s="124">
        <v>905</v>
      </c>
      <c r="J277" s="125">
        <v>702</v>
      </c>
      <c r="K277" s="126">
        <v>4239900</v>
      </c>
      <c r="L277" s="124">
        <v>0</v>
      </c>
      <c r="M277" s="127">
        <v>197399.61516999998</v>
      </c>
      <c r="N277" s="127">
        <v>177156.46557</v>
      </c>
      <c r="O277" s="128">
        <f t="shared" si="4"/>
        <v>0.8974509165959283</v>
      </c>
    </row>
    <row r="278" spans="1:15" s="109" customFormat="1" ht="40.5" customHeight="1">
      <c r="A278" s="118"/>
      <c r="B278" s="427"/>
      <c r="C278" s="428"/>
      <c r="D278" s="429"/>
      <c r="E278" s="429"/>
      <c r="F278" s="488" t="s">
        <v>263</v>
      </c>
      <c r="G278" s="488"/>
      <c r="H278" s="488"/>
      <c r="I278" s="124">
        <v>905</v>
      </c>
      <c r="J278" s="125">
        <v>702</v>
      </c>
      <c r="K278" s="126">
        <v>4239901</v>
      </c>
      <c r="L278" s="124">
        <v>0</v>
      </c>
      <c r="M278" s="127">
        <v>75639.83394999997</v>
      </c>
      <c r="N278" s="127">
        <v>68093.60063000002</v>
      </c>
      <c r="O278" s="128">
        <f t="shared" si="4"/>
        <v>0.9002346657055299</v>
      </c>
    </row>
    <row r="279" spans="1:15" s="109" customFormat="1" ht="30" customHeight="1">
      <c r="A279" s="118"/>
      <c r="B279" s="427"/>
      <c r="C279" s="428"/>
      <c r="D279" s="429"/>
      <c r="E279" s="429"/>
      <c r="F279" s="429"/>
      <c r="G279" s="489" t="s">
        <v>175</v>
      </c>
      <c r="H279" s="489"/>
      <c r="I279" s="124">
        <v>905</v>
      </c>
      <c r="J279" s="125">
        <v>702</v>
      </c>
      <c r="K279" s="126">
        <v>4239901</v>
      </c>
      <c r="L279" s="124">
        <v>1</v>
      </c>
      <c r="M279" s="127">
        <v>75639.83394999997</v>
      </c>
      <c r="N279" s="127">
        <v>68093.60063000002</v>
      </c>
      <c r="O279" s="128">
        <f t="shared" si="4"/>
        <v>0.9002346657055299</v>
      </c>
    </row>
    <row r="280" spans="1:15" s="109" customFormat="1" ht="13.5" customHeight="1">
      <c r="A280" s="118"/>
      <c r="B280" s="427"/>
      <c r="C280" s="428"/>
      <c r="D280" s="429"/>
      <c r="E280" s="429"/>
      <c r="F280" s="429"/>
      <c r="G280" s="430"/>
      <c r="H280" s="431" t="s">
        <v>171</v>
      </c>
      <c r="I280" s="124">
        <v>905</v>
      </c>
      <c r="J280" s="125">
        <v>702</v>
      </c>
      <c r="K280" s="126">
        <v>4239901</v>
      </c>
      <c r="L280" s="124">
        <v>1</v>
      </c>
      <c r="M280" s="127">
        <v>5103.592839999999</v>
      </c>
      <c r="N280" s="127">
        <v>0</v>
      </c>
      <c r="O280" s="123">
        <f t="shared" si="4"/>
        <v>0</v>
      </c>
    </row>
    <row r="281" spans="1:15" s="109" customFormat="1" ht="53.25" customHeight="1">
      <c r="A281" s="118"/>
      <c r="B281" s="427"/>
      <c r="C281" s="428"/>
      <c r="D281" s="429"/>
      <c r="E281" s="429"/>
      <c r="F281" s="429"/>
      <c r="G281" s="430"/>
      <c r="H281" s="431" t="s">
        <v>218</v>
      </c>
      <c r="I281" s="124">
        <v>905</v>
      </c>
      <c r="J281" s="125">
        <v>702</v>
      </c>
      <c r="K281" s="126">
        <v>4239901</v>
      </c>
      <c r="L281" s="124">
        <v>1</v>
      </c>
      <c r="M281" s="127">
        <v>627.30303</v>
      </c>
      <c r="N281" s="127">
        <v>0</v>
      </c>
      <c r="O281" s="128">
        <f t="shared" si="4"/>
        <v>0</v>
      </c>
    </row>
    <row r="282" spans="1:15" s="109" customFormat="1" ht="33.75" customHeight="1">
      <c r="A282" s="118"/>
      <c r="B282" s="427"/>
      <c r="C282" s="428"/>
      <c r="D282" s="429"/>
      <c r="E282" s="429"/>
      <c r="F282" s="429"/>
      <c r="G282" s="430"/>
      <c r="H282" s="431" t="s">
        <v>153</v>
      </c>
      <c r="I282" s="124">
        <v>905</v>
      </c>
      <c r="J282" s="125">
        <v>702</v>
      </c>
      <c r="K282" s="126">
        <v>4239901</v>
      </c>
      <c r="L282" s="124">
        <v>1</v>
      </c>
      <c r="M282" s="127">
        <v>90.96702000000002</v>
      </c>
      <c r="N282" s="127">
        <v>0</v>
      </c>
      <c r="O282" s="128">
        <f t="shared" si="4"/>
        <v>0</v>
      </c>
    </row>
    <row r="283" spans="1:15" s="109" customFormat="1" ht="27.75" customHeight="1">
      <c r="A283" s="118"/>
      <c r="B283" s="427"/>
      <c r="C283" s="428"/>
      <c r="D283" s="429"/>
      <c r="E283" s="429"/>
      <c r="F283" s="488" t="s">
        <v>264</v>
      </c>
      <c r="G283" s="488"/>
      <c r="H283" s="488"/>
      <c r="I283" s="124">
        <v>905</v>
      </c>
      <c r="J283" s="125">
        <v>702</v>
      </c>
      <c r="K283" s="126">
        <v>4239902</v>
      </c>
      <c r="L283" s="124">
        <v>0</v>
      </c>
      <c r="M283" s="127">
        <v>120840.65353999997</v>
      </c>
      <c r="N283" s="127">
        <v>108216.10227999998</v>
      </c>
      <c r="O283" s="128">
        <f t="shared" si="4"/>
        <v>0.8955272841534154</v>
      </c>
    </row>
    <row r="284" spans="1:15" s="109" customFormat="1" ht="30" customHeight="1">
      <c r="A284" s="118"/>
      <c r="B284" s="427"/>
      <c r="C284" s="428"/>
      <c r="D284" s="429"/>
      <c r="E284" s="429"/>
      <c r="F284" s="429"/>
      <c r="G284" s="489" t="s">
        <v>175</v>
      </c>
      <c r="H284" s="489"/>
      <c r="I284" s="124">
        <v>905</v>
      </c>
      <c r="J284" s="125">
        <v>702</v>
      </c>
      <c r="K284" s="126">
        <v>4239902</v>
      </c>
      <c r="L284" s="124">
        <v>1</v>
      </c>
      <c r="M284" s="127">
        <v>120840.65353999997</v>
      </c>
      <c r="N284" s="127">
        <v>108216.10227999998</v>
      </c>
      <c r="O284" s="128">
        <f t="shared" si="4"/>
        <v>0.8955272841534154</v>
      </c>
    </row>
    <row r="285" spans="1:15" s="109" customFormat="1" ht="15" customHeight="1">
      <c r="A285" s="118"/>
      <c r="B285" s="427"/>
      <c r="C285" s="428"/>
      <c r="D285" s="429"/>
      <c r="E285" s="429"/>
      <c r="F285" s="429"/>
      <c r="G285" s="430"/>
      <c r="H285" s="431" t="s">
        <v>171</v>
      </c>
      <c r="I285" s="124">
        <v>905</v>
      </c>
      <c r="J285" s="125">
        <v>702</v>
      </c>
      <c r="K285" s="126">
        <v>4239902</v>
      </c>
      <c r="L285" s="124">
        <v>1</v>
      </c>
      <c r="M285" s="127">
        <v>1796.21296</v>
      </c>
      <c r="N285" s="127">
        <v>0</v>
      </c>
      <c r="O285" s="128">
        <f t="shared" si="4"/>
        <v>0</v>
      </c>
    </row>
    <row r="286" spans="1:15" s="109" customFormat="1" ht="42.75" customHeight="1">
      <c r="A286" s="118"/>
      <c r="B286" s="427"/>
      <c r="C286" s="428"/>
      <c r="D286" s="429"/>
      <c r="E286" s="429"/>
      <c r="F286" s="429"/>
      <c r="G286" s="430"/>
      <c r="H286" s="431" t="s">
        <v>218</v>
      </c>
      <c r="I286" s="124">
        <v>905</v>
      </c>
      <c r="J286" s="125">
        <v>702</v>
      </c>
      <c r="K286" s="126">
        <v>4239902</v>
      </c>
      <c r="L286" s="124">
        <v>1</v>
      </c>
      <c r="M286" s="127">
        <v>384.32134</v>
      </c>
      <c r="N286" s="127">
        <v>0</v>
      </c>
      <c r="O286" s="128">
        <f t="shared" si="4"/>
        <v>0</v>
      </c>
    </row>
    <row r="287" spans="1:15" s="109" customFormat="1" ht="30" customHeight="1">
      <c r="A287" s="118"/>
      <c r="B287" s="427"/>
      <c r="C287" s="428"/>
      <c r="D287" s="429"/>
      <c r="E287" s="429"/>
      <c r="F287" s="429"/>
      <c r="G287" s="430"/>
      <c r="H287" s="431" t="s">
        <v>153</v>
      </c>
      <c r="I287" s="124">
        <v>905</v>
      </c>
      <c r="J287" s="125">
        <v>702</v>
      </c>
      <c r="K287" s="126">
        <v>4239902</v>
      </c>
      <c r="L287" s="124">
        <v>1</v>
      </c>
      <c r="M287" s="127">
        <v>4560.46826</v>
      </c>
      <c r="N287" s="127">
        <v>0</v>
      </c>
      <c r="O287" s="128">
        <f t="shared" si="4"/>
        <v>0</v>
      </c>
    </row>
    <row r="288" spans="1:15" s="109" customFormat="1" ht="30" customHeight="1">
      <c r="A288" s="118"/>
      <c r="B288" s="427"/>
      <c r="C288" s="428"/>
      <c r="D288" s="429"/>
      <c r="E288" s="429"/>
      <c r="F288" s="488" t="s">
        <v>265</v>
      </c>
      <c r="G288" s="488"/>
      <c r="H288" s="488"/>
      <c r="I288" s="124">
        <v>905</v>
      </c>
      <c r="J288" s="125">
        <v>702</v>
      </c>
      <c r="K288" s="126">
        <v>4239903</v>
      </c>
      <c r="L288" s="124">
        <v>0</v>
      </c>
      <c r="M288" s="127">
        <v>122.30265</v>
      </c>
      <c r="N288" s="127">
        <v>122.30265</v>
      </c>
      <c r="O288" s="128">
        <f t="shared" si="4"/>
        <v>1</v>
      </c>
    </row>
    <row r="289" spans="1:15" s="109" customFormat="1" ht="27" customHeight="1">
      <c r="A289" s="118"/>
      <c r="B289" s="427"/>
      <c r="C289" s="428"/>
      <c r="D289" s="429"/>
      <c r="E289" s="429"/>
      <c r="F289" s="429"/>
      <c r="G289" s="489" t="s">
        <v>175</v>
      </c>
      <c r="H289" s="489"/>
      <c r="I289" s="124">
        <v>905</v>
      </c>
      <c r="J289" s="125">
        <v>702</v>
      </c>
      <c r="K289" s="126">
        <v>4239903</v>
      </c>
      <c r="L289" s="124">
        <v>1</v>
      </c>
      <c r="M289" s="127">
        <v>122.30265</v>
      </c>
      <c r="N289" s="127">
        <v>122.30265</v>
      </c>
      <c r="O289" s="128">
        <f t="shared" si="4"/>
        <v>1</v>
      </c>
    </row>
    <row r="290" spans="1:15" s="109" customFormat="1" ht="44.25" customHeight="1">
      <c r="A290" s="118"/>
      <c r="B290" s="427"/>
      <c r="C290" s="428"/>
      <c r="D290" s="429"/>
      <c r="E290" s="429"/>
      <c r="F290" s="429"/>
      <c r="G290" s="430"/>
      <c r="H290" s="431" t="s">
        <v>218</v>
      </c>
      <c r="I290" s="124">
        <v>905</v>
      </c>
      <c r="J290" s="125">
        <v>702</v>
      </c>
      <c r="K290" s="126">
        <v>4239903</v>
      </c>
      <c r="L290" s="124">
        <v>1</v>
      </c>
      <c r="M290" s="127">
        <v>4.09759</v>
      </c>
      <c r="N290" s="127">
        <v>0</v>
      </c>
      <c r="O290" s="128">
        <f t="shared" si="4"/>
        <v>0</v>
      </c>
    </row>
    <row r="291" spans="1:15" s="109" customFormat="1" ht="27.75" customHeight="1">
      <c r="A291" s="118"/>
      <c r="B291" s="427"/>
      <c r="C291" s="428"/>
      <c r="D291" s="429"/>
      <c r="E291" s="429"/>
      <c r="F291" s="488" t="s">
        <v>266</v>
      </c>
      <c r="G291" s="488"/>
      <c r="H291" s="488"/>
      <c r="I291" s="124">
        <v>905</v>
      </c>
      <c r="J291" s="125">
        <v>702</v>
      </c>
      <c r="K291" s="126">
        <v>4239904</v>
      </c>
      <c r="L291" s="124">
        <v>0</v>
      </c>
      <c r="M291" s="127">
        <v>245.49013</v>
      </c>
      <c r="N291" s="127">
        <v>244.07875</v>
      </c>
      <c r="O291" s="128">
        <f t="shared" si="4"/>
        <v>0.9942507668230899</v>
      </c>
    </row>
    <row r="292" spans="1:15" s="109" customFormat="1" ht="30.75" customHeight="1">
      <c r="A292" s="118"/>
      <c r="B292" s="427"/>
      <c r="C292" s="428"/>
      <c r="D292" s="429"/>
      <c r="E292" s="429"/>
      <c r="F292" s="429"/>
      <c r="G292" s="489" t="s">
        <v>175</v>
      </c>
      <c r="H292" s="489"/>
      <c r="I292" s="124">
        <v>905</v>
      </c>
      <c r="J292" s="125">
        <v>702</v>
      </c>
      <c r="K292" s="126">
        <v>4239904</v>
      </c>
      <c r="L292" s="124">
        <v>1</v>
      </c>
      <c r="M292" s="127">
        <v>245.49013</v>
      </c>
      <c r="N292" s="127">
        <v>244.07875</v>
      </c>
      <c r="O292" s="128">
        <f t="shared" si="4"/>
        <v>0.9942507668230899</v>
      </c>
    </row>
    <row r="293" spans="1:15" s="109" customFormat="1" ht="44.25" customHeight="1">
      <c r="A293" s="118"/>
      <c r="B293" s="427"/>
      <c r="C293" s="428"/>
      <c r="D293" s="429"/>
      <c r="E293" s="429"/>
      <c r="F293" s="429"/>
      <c r="G293" s="430"/>
      <c r="H293" s="431" t="s">
        <v>218</v>
      </c>
      <c r="I293" s="124">
        <v>905</v>
      </c>
      <c r="J293" s="125">
        <v>702</v>
      </c>
      <c r="K293" s="126">
        <v>4239904</v>
      </c>
      <c r="L293" s="124">
        <v>1</v>
      </c>
      <c r="M293" s="127">
        <v>1.41138</v>
      </c>
      <c r="N293" s="127">
        <v>0</v>
      </c>
      <c r="O293" s="128">
        <f t="shared" si="4"/>
        <v>0</v>
      </c>
    </row>
    <row r="294" spans="1:15" s="109" customFormat="1" ht="150" customHeight="1">
      <c r="A294" s="118"/>
      <c r="B294" s="427"/>
      <c r="C294" s="428"/>
      <c r="D294" s="429"/>
      <c r="E294" s="429"/>
      <c r="F294" s="488" t="s">
        <v>267</v>
      </c>
      <c r="G294" s="488"/>
      <c r="H294" s="488"/>
      <c r="I294" s="124">
        <v>905</v>
      </c>
      <c r="J294" s="125">
        <v>702</v>
      </c>
      <c r="K294" s="126">
        <v>4239905</v>
      </c>
      <c r="L294" s="124">
        <v>0</v>
      </c>
      <c r="M294" s="127">
        <v>250.69889999999998</v>
      </c>
      <c r="N294" s="127">
        <v>233.3173</v>
      </c>
      <c r="O294" s="128">
        <f t="shared" si="4"/>
        <v>0.9306674261434733</v>
      </c>
    </row>
    <row r="295" spans="1:15" s="109" customFormat="1" ht="27" customHeight="1">
      <c r="A295" s="118"/>
      <c r="B295" s="427"/>
      <c r="C295" s="428"/>
      <c r="D295" s="429"/>
      <c r="E295" s="429"/>
      <c r="F295" s="429"/>
      <c r="G295" s="489" t="s">
        <v>175</v>
      </c>
      <c r="H295" s="489"/>
      <c r="I295" s="124">
        <v>905</v>
      </c>
      <c r="J295" s="125">
        <v>702</v>
      </c>
      <c r="K295" s="126">
        <v>4239905</v>
      </c>
      <c r="L295" s="124">
        <v>1</v>
      </c>
      <c r="M295" s="127">
        <v>250.69889999999998</v>
      </c>
      <c r="N295" s="127">
        <v>233.3173</v>
      </c>
      <c r="O295" s="128">
        <f t="shared" si="4"/>
        <v>0.9306674261434733</v>
      </c>
    </row>
    <row r="296" spans="1:15" s="109" customFormat="1" ht="135" customHeight="1">
      <c r="A296" s="118"/>
      <c r="B296" s="427"/>
      <c r="C296" s="428"/>
      <c r="D296" s="429"/>
      <c r="E296" s="429"/>
      <c r="F296" s="488" t="s">
        <v>268</v>
      </c>
      <c r="G296" s="488"/>
      <c r="H296" s="488"/>
      <c r="I296" s="124">
        <v>905</v>
      </c>
      <c r="J296" s="125">
        <v>702</v>
      </c>
      <c r="K296" s="126">
        <v>4239906</v>
      </c>
      <c r="L296" s="124">
        <v>0</v>
      </c>
      <c r="M296" s="127">
        <v>300.636</v>
      </c>
      <c r="N296" s="127">
        <v>247.06395999999998</v>
      </c>
      <c r="O296" s="128">
        <f t="shared" si="4"/>
        <v>0.8218043081999493</v>
      </c>
    </row>
    <row r="297" spans="1:15" s="109" customFormat="1" ht="26.25" customHeight="1">
      <c r="A297" s="118"/>
      <c r="B297" s="427"/>
      <c r="C297" s="428"/>
      <c r="D297" s="429"/>
      <c r="E297" s="429"/>
      <c r="F297" s="429"/>
      <c r="G297" s="489" t="s">
        <v>175</v>
      </c>
      <c r="H297" s="489"/>
      <c r="I297" s="124">
        <v>905</v>
      </c>
      <c r="J297" s="125">
        <v>702</v>
      </c>
      <c r="K297" s="126">
        <v>4239906</v>
      </c>
      <c r="L297" s="124">
        <v>1</v>
      </c>
      <c r="M297" s="127">
        <v>300.636</v>
      </c>
      <c r="N297" s="127">
        <v>247.06395999999998</v>
      </c>
      <c r="O297" s="123">
        <f t="shared" si="4"/>
        <v>0.8218043081999493</v>
      </c>
    </row>
    <row r="298" spans="1:15" s="109" customFormat="1" ht="14.25" customHeight="1">
      <c r="A298" s="118"/>
      <c r="B298" s="427"/>
      <c r="C298" s="428"/>
      <c r="D298" s="488" t="s">
        <v>269</v>
      </c>
      <c r="E298" s="488"/>
      <c r="F298" s="488"/>
      <c r="G298" s="488"/>
      <c r="H298" s="488"/>
      <c r="I298" s="124">
        <v>905</v>
      </c>
      <c r="J298" s="125">
        <v>702</v>
      </c>
      <c r="K298" s="126">
        <v>4240000</v>
      </c>
      <c r="L298" s="124">
        <v>0</v>
      </c>
      <c r="M298" s="127">
        <v>134095.563</v>
      </c>
      <c r="N298" s="127">
        <v>134104.28719</v>
      </c>
      <c r="O298" s="128">
        <f t="shared" si="4"/>
        <v>1.0000650594979046</v>
      </c>
    </row>
    <row r="299" spans="1:15" s="109" customFormat="1" ht="27" customHeight="1">
      <c r="A299" s="118"/>
      <c r="B299" s="427"/>
      <c r="C299" s="428"/>
      <c r="D299" s="429"/>
      <c r="E299" s="488" t="s">
        <v>173</v>
      </c>
      <c r="F299" s="488"/>
      <c r="G299" s="488"/>
      <c r="H299" s="488"/>
      <c r="I299" s="124">
        <v>905</v>
      </c>
      <c r="J299" s="125">
        <v>702</v>
      </c>
      <c r="K299" s="126">
        <v>4249900</v>
      </c>
      <c r="L299" s="124">
        <v>0</v>
      </c>
      <c r="M299" s="127">
        <v>134095.563</v>
      </c>
      <c r="N299" s="127">
        <v>134104.28719</v>
      </c>
      <c r="O299" s="128">
        <f t="shared" si="4"/>
        <v>1.0000650594979046</v>
      </c>
    </row>
    <row r="300" spans="1:15" s="109" customFormat="1" ht="31.5" customHeight="1">
      <c r="A300" s="118"/>
      <c r="B300" s="427"/>
      <c r="C300" s="428"/>
      <c r="D300" s="429"/>
      <c r="E300" s="429"/>
      <c r="F300" s="429"/>
      <c r="G300" s="489" t="s">
        <v>175</v>
      </c>
      <c r="H300" s="489"/>
      <c r="I300" s="124">
        <v>905</v>
      </c>
      <c r="J300" s="125">
        <v>702</v>
      </c>
      <c r="K300" s="126">
        <v>4249900</v>
      </c>
      <c r="L300" s="124">
        <v>1</v>
      </c>
      <c r="M300" s="127">
        <v>805.5507900000001</v>
      </c>
      <c r="N300" s="127">
        <v>814.27498</v>
      </c>
      <c r="O300" s="128">
        <f t="shared" si="4"/>
        <v>1.0108300930348537</v>
      </c>
    </row>
    <row r="301" spans="1:15" s="109" customFormat="1" ht="30" customHeight="1">
      <c r="A301" s="118"/>
      <c r="B301" s="427"/>
      <c r="C301" s="428"/>
      <c r="D301" s="429"/>
      <c r="E301" s="429"/>
      <c r="F301" s="429"/>
      <c r="G301" s="430"/>
      <c r="H301" s="431" t="s">
        <v>153</v>
      </c>
      <c r="I301" s="124">
        <v>905</v>
      </c>
      <c r="J301" s="125">
        <v>702</v>
      </c>
      <c r="K301" s="126">
        <v>4249900</v>
      </c>
      <c r="L301" s="124">
        <v>1</v>
      </c>
      <c r="M301" s="127">
        <v>198.22267000000002</v>
      </c>
      <c r="N301" s="127">
        <v>0</v>
      </c>
      <c r="O301" s="128">
        <f t="shared" si="4"/>
        <v>0</v>
      </c>
    </row>
    <row r="302" spans="1:15" s="109" customFormat="1" ht="177.75" customHeight="1">
      <c r="A302" s="118"/>
      <c r="B302" s="427"/>
      <c r="C302" s="428"/>
      <c r="D302" s="429"/>
      <c r="E302" s="429"/>
      <c r="F302" s="488" t="s">
        <v>270</v>
      </c>
      <c r="G302" s="488"/>
      <c r="H302" s="488"/>
      <c r="I302" s="124">
        <v>905</v>
      </c>
      <c r="J302" s="125">
        <v>702</v>
      </c>
      <c r="K302" s="126">
        <v>4249901</v>
      </c>
      <c r="L302" s="124">
        <v>0</v>
      </c>
      <c r="M302" s="127">
        <v>133290.01221000002</v>
      </c>
      <c r="N302" s="127">
        <v>133290.01221</v>
      </c>
      <c r="O302" s="128">
        <f t="shared" si="4"/>
        <v>0.9999999999999998</v>
      </c>
    </row>
    <row r="303" spans="1:15" s="109" customFormat="1" ht="26.25" customHeight="1">
      <c r="A303" s="118"/>
      <c r="B303" s="427"/>
      <c r="C303" s="428"/>
      <c r="D303" s="429"/>
      <c r="E303" s="429"/>
      <c r="F303" s="429"/>
      <c r="G303" s="489" t="s">
        <v>175</v>
      </c>
      <c r="H303" s="489"/>
      <c r="I303" s="124">
        <v>905</v>
      </c>
      <c r="J303" s="125">
        <v>702</v>
      </c>
      <c r="K303" s="126">
        <v>4249901</v>
      </c>
      <c r="L303" s="124">
        <v>1</v>
      </c>
      <c r="M303" s="127">
        <v>133290.01221000002</v>
      </c>
      <c r="N303" s="127">
        <v>133290.01221</v>
      </c>
      <c r="O303" s="128">
        <f t="shared" si="4"/>
        <v>0.9999999999999998</v>
      </c>
    </row>
    <row r="304" spans="1:15" s="109" customFormat="1" ht="13.5" customHeight="1">
      <c r="A304" s="118"/>
      <c r="B304" s="427"/>
      <c r="C304" s="428"/>
      <c r="D304" s="429"/>
      <c r="E304" s="429"/>
      <c r="F304" s="429"/>
      <c r="G304" s="430"/>
      <c r="H304" s="431" t="s">
        <v>171</v>
      </c>
      <c r="I304" s="124">
        <v>905</v>
      </c>
      <c r="J304" s="125">
        <v>702</v>
      </c>
      <c r="K304" s="126">
        <v>4249901</v>
      </c>
      <c r="L304" s="124">
        <v>1</v>
      </c>
      <c r="M304" s="127">
        <v>106.68745999999999</v>
      </c>
      <c r="N304" s="127">
        <v>0</v>
      </c>
      <c r="O304" s="128">
        <f t="shared" si="4"/>
        <v>0</v>
      </c>
    </row>
    <row r="305" spans="1:15" s="109" customFormat="1" ht="27" customHeight="1">
      <c r="A305" s="118"/>
      <c r="B305" s="427"/>
      <c r="C305" s="428"/>
      <c r="D305" s="488" t="s">
        <v>271</v>
      </c>
      <c r="E305" s="488"/>
      <c r="F305" s="488"/>
      <c r="G305" s="488"/>
      <c r="H305" s="488"/>
      <c r="I305" s="124">
        <v>905</v>
      </c>
      <c r="J305" s="125">
        <v>702</v>
      </c>
      <c r="K305" s="126">
        <v>4330000</v>
      </c>
      <c r="L305" s="124">
        <v>0</v>
      </c>
      <c r="M305" s="127">
        <v>49750.0054</v>
      </c>
      <c r="N305" s="127">
        <v>48780.66779</v>
      </c>
      <c r="O305" s="128">
        <f t="shared" si="4"/>
        <v>0.9805158290495382</v>
      </c>
    </row>
    <row r="306" spans="1:15" s="109" customFormat="1" ht="27" customHeight="1">
      <c r="A306" s="118"/>
      <c r="B306" s="427"/>
      <c r="C306" s="428"/>
      <c r="D306" s="429"/>
      <c r="E306" s="488" t="s">
        <v>173</v>
      </c>
      <c r="F306" s="488"/>
      <c r="G306" s="488"/>
      <c r="H306" s="488"/>
      <c r="I306" s="124">
        <v>905</v>
      </c>
      <c r="J306" s="125">
        <v>702</v>
      </c>
      <c r="K306" s="126">
        <v>4339900</v>
      </c>
      <c r="L306" s="124">
        <v>0</v>
      </c>
      <c r="M306" s="127">
        <v>49750.0054</v>
      </c>
      <c r="N306" s="127">
        <v>48780.66779</v>
      </c>
      <c r="O306" s="128">
        <f t="shared" si="4"/>
        <v>0.9805158290495382</v>
      </c>
    </row>
    <row r="307" spans="1:15" s="109" customFormat="1" ht="30" customHeight="1">
      <c r="A307" s="118"/>
      <c r="B307" s="427"/>
      <c r="C307" s="428"/>
      <c r="D307" s="429"/>
      <c r="E307" s="429"/>
      <c r="F307" s="429"/>
      <c r="G307" s="489" t="s">
        <v>175</v>
      </c>
      <c r="H307" s="489"/>
      <c r="I307" s="124">
        <v>905</v>
      </c>
      <c r="J307" s="125">
        <v>702</v>
      </c>
      <c r="K307" s="126">
        <v>4339900</v>
      </c>
      <c r="L307" s="124">
        <v>1</v>
      </c>
      <c r="M307" s="127">
        <v>954.74428</v>
      </c>
      <c r="N307" s="127">
        <v>0.12</v>
      </c>
      <c r="O307" s="128">
        <f t="shared" si="4"/>
        <v>0.00012568810571978497</v>
      </c>
    </row>
    <row r="308" spans="1:15" s="109" customFormat="1" ht="15" customHeight="1">
      <c r="A308" s="118"/>
      <c r="B308" s="427"/>
      <c r="C308" s="428"/>
      <c r="D308" s="429"/>
      <c r="E308" s="429"/>
      <c r="F308" s="429"/>
      <c r="G308" s="430"/>
      <c r="H308" s="431" t="s">
        <v>171</v>
      </c>
      <c r="I308" s="124">
        <v>905</v>
      </c>
      <c r="J308" s="125">
        <v>702</v>
      </c>
      <c r="K308" s="126">
        <v>4339900</v>
      </c>
      <c r="L308" s="124">
        <v>1</v>
      </c>
      <c r="M308" s="127">
        <v>14.263</v>
      </c>
      <c r="N308" s="127">
        <v>0</v>
      </c>
      <c r="O308" s="128">
        <f t="shared" si="4"/>
        <v>0</v>
      </c>
    </row>
    <row r="309" spans="1:15" s="109" customFormat="1" ht="27.75" customHeight="1">
      <c r="A309" s="118"/>
      <c r="B309" s="427"/>
      <c r="C309" s="428"/>
      <c r="D309" s="429"/>
      <c r="E309" s="429"/>
      <c r="F309" s="429"/>
      <c r="G309" s="430"/>
      <c r="H309" s="431" t="s">
        <v>153</v>
      </c>
      <c r="I309" s="124">
        <v>905</v>
      </c>
      <c r="J309" s="125">
        <v>702</v>
      </c>
      <c r="K309" s="126">
        <v>4339900</v>
      </c>
      <c r="L309" s="124">
        <v>1</v>
      </c>
      <c r="M309" s="127">
        <v>388.20428</v>
      </c>
      <c r="N309" s="127">
        <v>0</v>
      </c>
      <c r="O309" s="128">
        <f t="shared" si="4"/>
        <v>0</v>
      </c>
    </row>
    <row r="310" spans="1:15" s="109" customFormat="1" ht="162.75" customHeight="1">
      <c r="A310" s="118"/>
      <c r="B310" s="427"/>
      <c r="C310" s="428"/>
      <c r="D310" s="429"/>
      <c r="E310" s="429"/>
      <c r="F310" s="488" t="s">
        <v>272</v>
      </c>
      <c r="G310" s="488"/>
      <c r="H310" s="488"/>
      <c r="I310" s="124">
        <v>905</v>
      </c>
      <c r="J310" s="125">
        <v>702</v>
      </c>
      <c r="K310" s="126">
        <v>4339901</v>
      </c>
      <c r="L310" s="124">
        <v>0</v>
      </c>
      <c r="M310" s="127">
        <v>48788.78779</v>
      </c>
      <c r="N310" s="127">
        <v>48780.54779</v>
      </c>
      <c r="O310" s="128">
        <f t="shared" si="4"/>
        <v>0.9998311087367968</v>
      </c>
    </row>
    <row r="311" spans="1:15" s="109" customFormat="1" ht="29.25" customHeight="1">
      <c r="A311" s="118"/>
      <c r="B311" s="427"/>
      <c r="C311" s="428"/>
      <c r="D311" s="429"/>
      <c r="E311" s="429"/>
      <c r="F311" s="429"/>
      <c r="G311" s="489" t="s">
        <v>175</v>
      </c>
      <c r="H311" s="489"/>
      <c r="I311" s="124">
        <v>905</v>
      </c>
      <c r="J311" s="125">
        <v>702</v>
      </c>
      <c r="K311" s="126">
        <v>4339901</v>
      </c>
      <c r="L311" s="124">
        <v>1</v>
      </c>
      <c r="M311" s="127">
        <v>48788.78779</v>
      </c>
      <c r="N311" s="127">
        <v>48780.54779</v>
      </c>
      <c r="O311" s="123">
        <f t="shared" si="4"/>
        <v>0.9998311087367968</v>
      </c>
    </row>
    <row r="312" spans="1:15" s="109" customFormat="1" ht="15" customHeight="1">
      <c r="A312" s="118"/>
      <c r="B312" s="427"/>
      <c r="C312" s="428"/>
      <c r="D312" s="429"/>
      <c r="E312" s="429"/>
      <c r="F312" s="429"/>
      <c r="G312" s="430"/>
      <c r="H312" s="431" t="s">
        <v>171</v>
      </c>
      <c r="I312" s="124">
        <v>905</v>
      </c>
      <c r="J312" s="125">
        <v>702</v>
      </c>
      <c r="K312" s="126">
        <v>4339901</v>
      </c>
      <c r="L312" s="124">
        <v>1</v>
      </c>
      <c r="M312" s="127">
        <v>14.263</v>
      </c>
      <c r="N312" s="127">
        <v>0</v>
      </c>
      <c r="O312" s="128">
        <f t="shared" si="4"/>
        <v>0</v>
      </c>
    </row>
    <row r="313" spans="1:15" s="109" customFormat="1" ht="49.5" customHeight="1">
      <c r="A313" s="118"/>
      <c r="B313" s="427"/>
      <c r="C313" s="428"/>
      <c r="D313" s="429"/>
      <c r="E313" s="429"/>
      <c r="F313" s="488" t="s">
        <v>273</v>
      </c>
      <c r="G313" s="488"/>
      <c r="H313" s="488"/>
      <c r="I313" s="124">
        <v>905</v>
      </c>
      <c r="J313" s="125">
        <v>702</v>
      </c>
      <c r="K313" s="126">
        <v>4339909</v>
      </c>
      <c r="L313" s="124">
        <v>0</v>
      </c>
      <c r="M313" s="127">
        <v>6.47333</v>
      </c>
      <c r="N313" s="127">
        <v>0</v>
      </c>
      <c r="O313" s="128">
        <f t="shared" si="4"/>
        <v>0</v>
      </c>
    </row>
    <row r="314" spans="1:15" s="109" customFormat="1" ht="34.5" customHeight="1">
      <c r="A314" s="118"/>
      <c r="B314" s="427"/>
      <c r="C314" s="428"/>
      <c r="D314" s="429"/>
      <c r="E314" s="429"/>
      <c r="F314" s="429"/>
      <c r="G314" s="489" t="s">
        <v>175</v>
      </c>
      <c r="H314" s="489"/>
      <c r="I314" s="124">
        <v>905</v>
      </c>
      <c r="J314" s="125">
        <v>702</v>
      </c>
      <c r="K314" s="126">
        <v>4339909</v>
      </c>
      <c r="L314" s="124">
        <v>1</v>
      </c>
      <c r="M314" s="127">
        <v>6.47333</v>
      </c>
      <c r="N314" s="127">
        <v>0</v>
      </c>
      <c r="O314" s="128">
        <f t="shared" si="4"/>
        <v>0</v>
      </c>
    </row>
    <row r="315" spans="1:15" s="109" customFormat="1" ht="43.5" customHeight="1">
      <c r="A315" s="118"/>
      <c r="B315" s="427"/>
      <c r="C315" s="428"/>
      <c r="D315" s="429"/>
      <c r="E315" s="429"/>
      <c r="F315" s="429"/>
      <c r="G315" s="430"/>
      <c r="H315" s="431" t="s">
        <v>218</v>
      </c>
      <c r="I315" s="124">
        <v>905</v>
      </c>
      <c r="J315" s="125">
        <v>702</v>
      </c>
      <c r="K315" s="126">
        <v>4339909</v>
      </c>
      <c r="L315" s="124">
        <v>1</v>
      </c>
      <c r="M315" s="127">
        <v>6.47333</v>
      </c>
      <c r="N315" s="127">
        <v>0</v>
      </c>
      <c r="O315" s="128">
        <f t="shared" si="4"/>
        <v>0</v>
      </c>
    </row>
    <row r="316" spans="1:15" s="109" customFormat="1" ht="33.75" customHeight="1">
      <c r="A316" s="118"/>
      <c r="B316" s="427"/>
      <c r="C316" s="428"/>
      <c r="D316" s="488" t="s">
        <v>274</v>
      </c>
      <c r="E316" s="488"/>
      <c r="F316" s="488"/>
      <c r="G316" s="488"/>
      <c r="H316" s="488"/>
      <c r="I316" s="124">
        <v>905</v>
      </c>
      <c r="J316" s="125">
        <v>702</v>
      </c>
      <c r="K316" s="126">
        <v>5200000</v>
      </c>
      <c r="L316" s="124">
        <v>0</v>
      </c>
      <c r="M316" s="127">
        <v>28513.838359999998</v>
      </c>
      <c r="N316" s="127">
        <v>25303.47055</v>
      </c>
      <c r="O316" s="128">
        <f t="shared" si="4"/>
        <v>0.8874101841545264</v>
      </c>
    </row>
    <row r="317" spans="1:15" s="109" customFormat="1" ht="46.5" customHeight="1">
      <c r="A317" s="118"/>
      <c r="B317" s="427"/>
      <c r="C317" s="428"/>
      <c r="D317" s="429"/>
      <c r="E317" s="488" t="s">
        <v>275</v>
      </c>
      <c r="F317" s="488"/>
      <c r="G317" s="488"/>
      <c r="H317" s="488"/>
      <c r="I317" s="124">
        <v>905</v>
      </c>
      <c r="J317" s="125">
        <v>702</v>
      </c>
      <c r="K317" s="126">
        <v>5200900</v>
      </c>
      <c r="L317" s="124">
        <v>0</v>
      </c>
      <c r="M317" s="127">
        <v>28513.838359999998</v>
      </c>
      <c r="N317" s="127">
        <v>25303.47055</v>
      </c>
      <c r="O317" s="128">
        <f t="shared" si="4"/>
        <v>0.8874101841545264</v>
      </c>
    </row>
    <row r="318" spans="1:15" s="109" customFormat="1" ht="104.25" customHeight="1">
      <c r="A318" s="118"/>
      <c r="B318" s="427"/>
      <c r="C318" s="428"/>
      <c r="D318" s="429"/>
      <c r="E318" s="429"/>
      <c r="F318" s="488" t="s">
        <v>276</v>
      </c>
      <c r="G318" s="488"/>
      <c r="H318" s="488"/>
      <c r="I318" s="124">
        <v>905</v>
      </c>
      <c r="J318" s="125">
        <v>702</v>
      </c>
      <c r="K318" s="126">
        <v>5200901</v>
      </c>
      <c r="L318" s="124">
        <v>0</v>
      </c>
      <c r="M318" s="127">
        <v>17937.5</v>
      </c>
      <c r="N318" s="127">
        <v>14835.09368</v>
      </c>
      <c r="O318" s="128">
        <f t="shared" si="4"/>
        <v>0.8270435501045296</v>
      </c>
    </row>
    <row r="319" spans="1:15" s="109" customFormat="1" ht="29.25" customHeight="1">
      <c r="A319" s="118"/>
      <c r="B319" s="427"/>
      <c r="C319" s="428"/>
      <c r="D319" s="429"/>
      <c r="E319" s="429"/>
      <c r="F319" s="429"/>
      <c r="G319" s="489" t="s">
        <v>175</v>
      </c>
      <c r="H319" s="489"/>
      <c r="I319" s="124">
        <v>905</v>
      </c>
      <c r="J319" s="125">
        <v>702</v>
      </c>
      <c r="K319" s="126">
        <v>5200901</v>
      </c>
      <c r="L319" s="124">
        <v>1</v>
      </c>
      <c r="M319" s="127">
        <v>17937.5</v>
      </c>
      <c r="N319" s="127">
        <v>14835.09368</v>
      </c>
      <c r="O319" s="128">
        <f t="shared" si="4"/>
        <v>0.8270435501045296</v>
      </c>
    </row>
    <row r="320" spans="1:15" s="109" customFormat="1" ht="120" customHeight="1">
      <c r="A320" s="118"/>
      <c r="B320" s="427"/>
      <c r="C320" s="428"/>
      <c r="D320" s="429"/>
      <c r="E320" s="429"/>
      <c r="F320" s="488" t="s">
        <v>277</v>
      </c>
      <c r="G320" s="488"/>
      <c r="H320" s="488"/>
      <c r="I320" s="124">
        <v>905</v>
      </c>
      <c r="J320" s="125">
        <v>702</v>
      </c>
      <c r="K320" s="126">
        <v>5200902</v>
      </c>
      <c r="L320" s="124">
        <v>0</v>
      </c>
      <c r="M320" s="127">
        <v>443.9</v>
      </c>
      <c r="N320" s="127">
        <v>392.81203999999997</v>
      </c>
      <c r="O320" s="128">
        <f t="shared" si="4"/>
        <v>0.8849111061049786</v>
      </c>
    </row>
    <row r="321" spans="1:15" s="109" customFormat="1" ht="27" customHeight="1">
      <c r="A321" s="118"/>
      <c r="B321" s="427"/>
      <c r="C321" s="428"/>
      <c r="D321" s="429"/>
      <c r="E321" s="429"/>
      <c r="F321" s="429"/>
      <c r="G321" s="489" t="s">
        <v>175</v>
      </c>
      <c r="H321" s="489"/>
      <c r="I321" s="124">
        <v>905</v>
      </c>
      <c r="J321" s="125">
        <v>702</v>
      </c>
      <c r="K321" s="126">
        <v>5200902</v>
      </c>
      <c r="L321" s="124">
        <v>1</v>
      </c>
      <c r="M321" s="127">
        <v>443.9</v>
      </c>
      <c r="N321" s="127">
        <v>392.81203999999997</v>
      </c>
      <c r="O321" s="128">
        <f t="shared" si="4"/>
        <v>0.8849111061049786</v>
      </c>
    </row>
    <row r="322" spans="1:15" s="109" customFormat="1" ht="103.5" customHeight="1">
      <c r="A322" s="118"/>
      <c r="B322" s="427"/>
      <c r="C322" s="428"/>
      <c r="D322" s="429"/>
      <c r="E322" s="429"/>
      <c r="F322" s="488" t="s">
        <v>278</v>
      </c>
      <c r="G322" s="488"/>
      <c r="H322" s="488"/>
      <c r="I322" s="124">
        <v>905</v>
      </c>
      <c r="J322" s="125">
        <v>702</v>
      </c>
      <c r="K322" s="126">
        <v>5200903</v>
      </c>
      <c r="L322" s="124">
        <v>0</v>
      </c>
      <c r="M322" s="127">
        <v>9371.6</v>
      </c>
      <c r="N322" s="127">
        <v>9371.6</v>
      </c>
      <c r="O322" s="128">
        <f t="shared" si="4"/>
        <v>1</v>
      </c>
    </row>
    <row r="323" spans="1:15" s="109" customFormat="1" ht="27.75" customHeight="1">
      <c r="A323" s="118"/>
      <c r="B323" s="427"/>
      <c r="C323" s="428"/>
      <c r="D323" s="429"/>
      <c r="E323" s="429"/>
      <c r="F323" s="429"/>
      <c r="G323" s="489" t="s">
        <v>175</v>
      </c>
      <c r="H323" s="489"/>
      <c r="I323" s="124">
        <v>905</v>
      </c>
      <c r="J323" s="125">
        <v>702</v>
      </c>
      <c r="K323" s="126">
        <v>5200903</v>
      </c>
      <c r="L323" s="124">
        <v>1</v>
      </c>
      <c r="M323" s="127">
        <v>9371.6</v>
      </c>
      <c r="N323" s="127">
        <v>9371.6</v>
      </c>
      <c r="O323" s="128">
        <f t="shared" si="4"/>
        <v>1</v>
      </c>
    </row>
    <row r="324" spans="1:15" s="109" customFormat="1" ht="105.75" customHeight="1">
      <c r="A324" s="118"/>
      <c r="B324" s="427"/>
      <c r="C324" s="428"/>
      <c r="D324" s="429"/>
      <c r="E324" s="429"/>
      <c r="F324" s="488" t="s">
        <v>279</v>
      </c>
      <c r="G324" s="488"/>
      <c r="H324" s="488"/>
      <c r="I324" s="124">
        <v>905</v>
      </c>
      <c r="J324" s="125">
        <v>702</v>
      </c>
      <c r="K324" s="126">
        <v>5200904</v>
      </c>
      <c r="L324" s="124">
        <v>0</v>
      </c>
      <c r="M324" s="127">
        <v>222.4</v>
      </c>
      <c r="N324" s="127">
        <v>222.4</v>
      </c>
      <c r="O324" s="128">
        <f t="shared" si="4"/>
        <v>1</v>
      </c>
    </row>
    <row r="325" spans="1:15" s="109" customFormat="1" ht="27" customHeight="1">
      <c r="A325" s="118"/>
      <c r="B325" s="427"/>
      <c r="C325" s="428"/>
      <c r="D325" s="429"/>
      <c r="E325" s="429"/>
      <c r="F325" s="429"/>
      <c r="G325" s="489" t="s">
        <v>175</v>
      </c>
      <c r="H325" s="489"/>
      <c r="I325" s="124">
        <v>905</v>
      </c>
      <c r="J325" s="125">
        <v>702</v>
      </c>
      <c r="K325" s="126">
        <v>5200904</v>
      </c>
      <c r="L325" s="124">
        <v>1</v>
      </c>
      <c r="M325" s="127">
        <v>222.4</v>
      </c>
      <c r="N325" s="127">
        <v>222.4</v>
      </c>
      <c r="O325" s="128">
        <f t="shared" si="4"/>
        <v>1</v>
      </c>
    </row>
    <row r="326" spans="1:15" s="109" customFormat="1" ht="122.25" customHeight="1">
      <c r="A326" s="118"/>
      <c r="B326" s="427"/>
      <c r="C326" s="428"/>
      <c r="D326" s="429"/>
      <c r="E326" s="429"/>
      <c r="F326" s="488" t="s">
        <v>280</v>
      </c>
      <c r="G326" s="488"/>
      <c r="H326" s="488"/>
      <c r="I326" s="124">
        <v>905</v>
      </c>
      <c r="J326" s="125">
        <v>702</v>
      </c>
      <c r="K326" s="126">
        <v>5200905</v>
      </c>
      <c r="L326" s="124">
        <v>0</v>
      </c>
      <c r="M326" s="127">
        <v>538.43836</v>
      </c>
      <c r="N326" s="127">
        <v>481.56483</v>
      </c>
      <c r="O326" s="128">
        <f t="shared" si="4"/>
        <v>0.8943731832182239</v>
      </c>
    </row>
    <row r="327" spans="1:15" s="109" customFormat="1" ht="26.25" customHeight="1">
      <c r="A327" s="118"/>
      <c r="B327" s="427"/>
      <c r="C327" s="428"/>
      <c r="D327" s="429"/>
      <c r="E327" s="429"/>
      <c r="F327" s="429"/>
      <c r="G327" s="489" t="s">
        <v>175</v>
      </c>
      <c r="H327" s="489"/>
      <c r="I327" s="124">
        <v>905</v>
      </c>
      <c r="J327" s="125">
        <v>702</v>
      </c>
      <c r="K327" s="126">
        <v>5200905</v>
      </c>
      <c r="L327" s="124">
        <v>1</v>
      </c>
      <c r="M327" s="127">
        <v>538.43836</v>
      </c>
      <c r="N327" s="127">
        <v>481.56483</v>
      </c>
      <c r="O327" s="128">
        <f t="shared" si="4"/>
        <v>0.8943731832182239</v>
      </c>
    </row>
    <row r="328" spans="1:15" s="109" customFormat="1" ht="27" customHeight="1">
      <c r="A328" s="118"/>
      <c r="B328" s="427"/>
      <c r="C328" s="491" t="s">
        <v>98</v>
      </c>
      <c r="D328" s="491"/>
      <c r="E328" s="491"/>
      <c r="F328" s="491"/>
      <c r="G328" s="491"/>
      <c r="H328" s="491"/>
      <c r="I328" s="119">
        <v>905</v>
      </c>
      <c r="J328" s="120">
        <v>707</v>
      </c>
      <c r="K328" s="121">
        <v>0</v>
      </c>
      <c r="L328" s="119">
        <v>0</v>
      </c>
      <c r="M328" s="122">
        <v>13692.32649</v>
      </c>
      <c r="N328" s="122">
        <v>12092.916140000001</v>
      </c>
      <c r="O328" s="128">
        <f t="shared" si="4"/>
        <v>0.8831892921069253</v>
      </c>
    </row>
    <row r="329" spans="1:15" s="109" customFormat="1" ht="26.25" customHeight="1">
      <c r="A329" s="118"/>
      <c r="B329" s="427"/>
      <c r="C329" s="428"/>
      <c r="D329" s="488" t="s">
        <v>281</v>
      </c>
      <c r="E329" s="488"/>
      <c r="F329" s="488"/>
      <c r="G329" s="488"/>
      <c r="H329" s="488"/>
      <c r="I329" s="124">
        <v>905</v>
      </c>
      <c r="J329" s="125">
        <v>707</v>
      </c>
      <c r="K329" s="126">
        <v>4310000</v>
      </c>
      <c r="L329" s="124">
        <v>0</v>
      </c>
      <c r="M329" s="127">
        <v>3777.123</v>
      </c>
      <c r="N329" s="127">
        <v>3245.4036499999997</v>
      </c>
      <c r="O329" s="128">
        <f t="shared" si="4"/>
        <v>0.8592263609101424</v>
      </c>
    </row>
    <row r="330" spans="1:15" s="109" customFormat="1" ht="26.25" customHeight="1">
      <c r="A330" s="118"/>
      <c r="B330" s="427"/>
      <c r="C330" s="428"/>
      <c r="D330" s="429"/>
      <c r="E330" s="488" t="s">
        <v>236</v>
      </c>
      <c r="F330" s="488"/>
      <c r="G330" s="488"/>
      <c r="H330" s="488"/>
      <c r="I330" s="124">
        <v>905</v>
      </c>
      <c r="J330" s="125">
        <v>707</v>
      </c>
      <c r="K330" s="126">
        <v>4310100</v>
      </c>
      <c r="L330" s="124">
        <v>0</v>
      </c>
      <c r="M330" s="127">
        <v>3777.123</v>
      </c>
      <c r="N330" s="127">
        <v>3245.4036499999997</v>
      </c>
      <c r="O330" s="128">
        <f t="shared" si="4"/>
        <v>0.8592263609101424</v>
      </c>
    </row>
    <row r="331" spans="1:15" s="109" customFormat="1" ht="27" customHeight="1">
      <c r="A331" s="118"/>
      <c r="B331" s="427"/>
      <c r="C331" s="428"/>
      <c r="D331" s="429"/>
      <c r="E331" s="429"/>
      <c r="F331" s="429"/>
      <c r="G331" s="489" t="s">
        <v>175</v>
      </c>
      <c r="H331" s="489"/>
      <c r="I331" s="124">
        <v>905</v>
      </c>
      <c r="J331" s="125">
        <v>707</v>
      </c>
      <c r="K331" s="126">
        <v>4310100</v>
      </c>
      <c r="L331" s="124">
        <v>1</v>
      </c>
      <c r="M331" s="127">
        <v>2495.0754300000003</v>
      </c>
      <c r="N331" s="127">
        <v>2134.3460800000003</v>
      </c>
      <c r="O331" s="128">
        <f t="shared" si="4"/>
        <v>0.8554234691012929</v>
      </c>
    </row>
    <row r="332" spans="1:15" s="109" customFormat="1" ht="44.25" customHeight="1">
      <c r="A332" s="118"/>
      <c r="B332" s="427"/>
      <c r="C332" s="428"/>
      <c r="D332" s="429"/>
      <c r="E332" s="429"/>
      <c r="F332" s="429"/>
      <c r="G332" s="430"/>
      <c r="H332" s="431" t="s">
        <v>218</v>
      </c>
      <c r="I332" s="124">
        <v>905</v>
      </c>
      <c r="J332" s="125">
        <v>707</v>
      </c>
      <c r="K332" s="126">
        <v>4310100</v>
      </c>
      <c r="L332" s="124">
        <v>1</v>
      </c>
      <c r="M332" s="127">
        <v>26.312</v>
      </c>
      <c r="N332" s="127">
        <v>0</v>
      </c>
      <c r="O332" s="128">
        <f t="shared" si="4"/>
        <v>0</v>
      </c>
    </row>
    <row r="333" spans="1:15" s="109" customFormat="1" ht="15" customHeight="1">
      <c r="A333" s="118"/>
      <c r="B333" s="427"/>
      <c r="C333" s="428"/>
      <c r="D333" s="429"/>
      <c r="E333" s="429"/>
      <c r="F333" s="488" t="s">
        <v>282</v>
      </c>
      <c r="G333" s="488"/>
      <c r="H333" s="488"/>
      <c r="I333" s="124">
        <v>905</v>
      </c>
      <c r="J333" s="125">
        <v>707</v>
      </c>
      <c r="K333" s="126">
        <v>4310102</v>
      </c>
      <c r="L333" s="124">
        <v>0</v>
      </c>
      <c r="M333" s="127">
        <v>715.44</v>
      </c>
      <c r="N333" s="127">
        <v>545.45</v>
      </c>
      <c r="O333" s="128">
        <f t="shared" si="4"/>
        <v>0.7623979648887398</v>
      </c>
    </row>
    <row r="334" spans="1:15" s="109" customFormat="1" ht="27.75" customHeight="1">
      <c r="A334" s="118"/>
      <c r="B334" s="427"/>
      <c r="C334" s="428"/>
      <c r="D334" s="429"/>
      <c r="E334" s="429"/>
      <c r="F334" s="429"/>
      <c r="G334" s="489" t="s">
        <v>149</v>
      </c>
      <c r="H334" s="489"/>
      <c r="I334" s="124">
        <v>905</v>
      </c>
      <c r="J334" s="125">
        <v>707</v>
      </c>
      <c r="K334" s="126">
        <v>4310102</v>
      </c>
      <c r="L334" s="124">
        <v>500</v>
      </c>
      <c r="M334" s="127">
        <v>715.44</v>
      </c>
      <c r="N334" s="127">
        <v>545.45</v>
      </c>
      <c r="O334" s="123">
        <f t="shared" si="4"/>
        <v>0.7623979648887398</v>
      </c>
    </row>
    <row r="335" spans="1:15" s="109" customFormat="1" ht="29.25" customHeight="1">
      <c r="A335" s="118"/>
      <c r="B335" s="427"/>
      <c r="C335" s="428"/>
      <c r="D335" s="429"/>
      <c r="E335" s="429"/>
      <c r="F335" s="488" t="s">
        <v>283</v>
      </c>
      <c r="G335" s="488"/>
      <c r="H335" s="488"/>
      <c r="I335" s="124">
        <v>905</v>
      </c>
      <c r="J335" s="125">
        <v>707</v>
      </c>
      <c r="K335" s="126">
        <v>4310103</v>
      </c>
      <c r="L335" s="124">
        <v>0</v>
      </c>
      <c r="M335" s="127">
        <v>152.6075700000003</v>
      </c>
      <c r="N335" s="127">
        <v>152.60757</v>
      </c>
      <c r="O335" s="128">
        <f t="shared" si="4"/>
        <v>0.9999999999999981</v>
      </c>
    </row>
    <row r="336" spans="1:15" s="109" customFormat="1" ht="27.75" customHeight="1">
      <c r="A336" s="118"/>
      <c r="B336" s="427"/>
      <c r="C336" s="428"/>
      <c r="D336" s="429"/>
      <c r="E336" s="429"/>
      <c r="F336" s="429"/>
      <c r="G336" s="489" t="s">
        <v>149</v>
      </c>
      <c r="H336" s="489"/>
      <c r="I336" s="124">
        <v>905</v>
      </c>
      <c r="J336" s="125">
        <v>707</v>
      </c>
      <c r="K336" s="126">
        <v>4310103</v>
      </c>
      <c r="L336" s="124">
        <v>500</v>
      </c>
      <c r="M336" s="127">
        <v>152.6075700000003</v>
      </c>
      <c r="N336" s="127">
        <v>152.60757</v>
      </c>
      <c r="O336" s="128">
        <f aca="true" t="shared" si="5" ref="O336:O399">N336/M336</f>
        <v>0.9999999999999981</v>
      </c>
    </row>
    <row r="337" spans="1:15" s="109" customFormat="1" ht="120" customHeight="1">
      <c r="A337" s="118"/>
      <c r="B337" s="427"/>
      <c r="C337" s="428"/>
      <c r="D337" s="429"/>
      <c r="E337" s="429"/>
      <c r="F337" s="488" t="s">
        <v>284</v>
      </c>
      <c r="G337" s="488"/>
      <c r="H337" s="488"/>
      <c r="I337" s="124">
        <v>905</v>
      </c>
      <c r="J337" s="125">
        <v>707</v>
      </c>
      <c r="K337" s="126">
        <v>4310104</v>
      </c>
      <c r="L337" s="124">
        <v>0</v>
      </c>
      <c r="M337" s="127">
        <v>414</v>
      </c>
      <c r="N337" s="127">
        <v>413</v>
      </c>
      <c r="O337" s="128">
        <f t="shared" si="5"/>
        <v>0.9975845410628019</v>
      </c>
    </row>
    <row r="338" spans="1:15" s="109" customFormat="1" ht="26.25" customHeight="1">
      <c r="A338" s="118"/>
      <c r="B338" s="427"/>
      <c r="C338" s="428"/>
      <c r="D338" s="429"/>
      <c r="E338" s="429"/>
      <c r="F338" s="429"/>
      <c r="G338" s="489" t="s">
        <v>175</v>
      </c>
      <c r="H338" s="489"/>
      <c r="I338" s="124">
        <v>905</v>
      </c>
      <c r="J338" s="125">
        <v>707</v>
      </c>
      <c r="K338" s="126">
        <v>4310104</v>
      </c>
      <c r="L338" s="124">
        <v>1</v>
      </c>
      <c r="M338" s="127">
        <v>414</v>
      </c>
      <c r="N338" s="127">
        <v>413</v>
      </c>
      <c r="O338" s="128">
        <f t="shared" si="5"/>
        <v>0.9975845410628019</v>
      </c>
    </row>
    <row r="339" spans="1:15" s="109" customFormat="1" ht="30.75" customHeight="1">
      <c r="A339" s="118"/>
      <c r="B339" s="427"/>
      <c r="C339" s="428"/>
      <c r="D339" s="488" t="s">
        <v>708</v>
      </c>
      <c r="E339" s="488"/>
      <c r="F339" s="488"/>
      <c r="G339" s="488"/>
      <c r="H339" s="488"/>
      <c r="I339" s="124">
        <v>905</v>
      </c>
      <c r="J339" s="125">
        <v>707</v>
      </c>
      <c r="K339" s="126">
        <v>7950000</v>
      </c>
      <c r="L339" s="124">
        <v>0</v>
      </c>
      <c r="M339" s="127">
        <v>9915.20349</v>
      </c>
      <c r="N339" s="127">
        <v>8847.512490000001</v>
      </c>
      <c r="O339" s="128">
        <f t="shared" si="5"/>
        <v>0.8923177924611612</v>
      </c>
    </row>
    <row r="340" spans="1:15" s="109" customFormat="1" ht="62.25" customHeight="1">
      <c r="A340" s="118"/>
      <c r="B340" s="427"/>
      <c r="C340" s="428"/>
      <c r="D340" s="429"/>
      <c r="E340" s="429"/>
      <c r="F340" s="488" t="s">
        <v>285</v>
      </c>
      <c r="G340" s="488"/>
      <c r="H340" s="488"/>
      <c r="I340" s="124">
        <v>905</v>
      </c>
      <c r="J340" s="125">
        <v>707</v>
      </c>
      <c r="K340" s="126">
        <v>7950015</v>
      </c>
      <c r="L340" s="124">
        <v>0</v>
      </c>
      <c r="M340" s="127">
        <v>1051.089</v>
      </c>
      <c r="N340" s="127">
        <v>736.164</v>
      </c>
      <c r="O340" s="128">
        <f t="shared" si="5"/>
        <v>0.7003821750584395</v>
      </c>
    </row>
    <row r="341" spans="1:15" s="109" customFormat="1" ht="30" customHeight="1">
      <c r="A341" s="118"/>
      <c r="B341" s="427"/>
      <c r="C341" s="428"/>
      <c r="D341" s="429"/>
      <c r="E341" s="429"/>
      <c r="F341" s="429"/>
      <c r="G341" s="489" t="s">
        <v>149</v>
      </c>
      <c r="H341" s="489"/>
      <c r="I341" s="124">
        <v>905</v>
      </c>
      <c r="J341" s="125">
        <v>707</v>
      </c>
      <c r="K341" s="126">
        <v>7950015</v>
      </c>
      <c r="L341" s="124">
        <v>500</v>
      </c>
      <c r="M341" s="127">
        <v>1051.089</v>
      </c>
      <c r="N341" s="127">
        <v>736.164</v>
      </c>
      <c r="O341" s="128">
        <f t="shared" si="5"/>
        <v>0.7003821750584395</v>
      </c>
    </row>
    <row r="342" spans="1:15" s="109" customFormat="1" ht="41.25" customHeight="1">
      <c r="A342" s="118"/>
      <c r="B342" s="427"/>
      <c r="C342" s="428"/>
      <c r="D342" s="429"/>
      <c r="E342" s="429"/>
      <c r="F342" s="429"/>
      <c r="G342" s="430"/>
      <c r="H342" s="431" t="s">
        <v>218</v>
      </c>
      <c r="I342" s="124">
        <v>905</v>
      </c>
      <c r="J342" s="125">
        <v>707</v>
      </c>
      <c r="K342" s="126">
        <v>7950015</v>
      </c>
      <c r="L342" s="124">
        <v>500</v>
      </c>
      <c r="M342" s="127">
        <v>1051.089</v>
      </c>
      <c r="N342" s="127">
        <v>0</v>
      </c>
      <c r="O342" s="128">
        <f t="shared" si="5"/>
        <v>0</v>
      </c>
    </row>
    <row r="343" spans="1:15" s="109" customFormat="1" ht="63" customHeight="1">
      <c r="A343" s="118"/>
      <c r="B343" s="427"/>
      <c r="C343" s="428"/>
      <c r="D343" s="429"/>
      <c r="E343" s="429"/>
      <c r="F343" s="488" t="s">
        <v>286</v>
      </c>
      <c r="G343" s="488"/>
      <c r="H343" s="488"/>
      <c r="I343" s="124">
        <v>905</v>
      </c>
      <c r="J343" s="125">
        <v>707</v>
      </c>
      <c r="K343" s="126">
        <v>7950031</v>
      </c>
      <c r="L343" s="124">
        <v>0</v>
      </c>
      <c r="M343" s="127">
        <v>4803.314490000001</v>
      </c>
      <c r="N343" s="127">
        <v>4163.18349</v>
      </c>
      <c r="O343" s="128">
        <f t="shared" si="5"/>
        <v>0.8667313994674539</v>
      </c>
    </row>
    <row r="344" spans="1:15" s="109" customFormat="1" ht="27.75" customHeight="1">
      <c r="A344" s="118"/>
      <c r="B344" s="427"/>
      <c r="C344" s="428"/>
      <c r="D344" s="429"/>
      <c r="E344" s="429"/>
      <c r="F344" s="429"/>
      <c r="G344" s="489" t="s">
        <v>149</v>
      </c>
      <c r="H344" s="489"/>
      <c r="I344" s="124">
        <v>905</v>
      </c>
      <c r="J344" s="125">
        <v>707</v>
      </c>
      <c r="K344" s="126">
        <v>7950031</v>
      </c>
      <c r="L344" s="124">
        <v>500</v>
      </c>
      <c r="M344" s="127">
        <v>4803.314490000001</v>
      </c>
      <c r="N344" s="127">
        <v>4163.18349</v>
      </c>
      <c r="O344" s="128">
        <f t="shared" si="5"/>
        <v>0.8667313994674539</v>
      </c>
    </row>
    <row r="345" spans="1:15" s="109" customFormat="1" ht="73.5" customHeight="1">
      <c r="A345" s="118"/>
      <c r="B345" s="427"/>
      <c r="C345" s="428"/>
      <c r="D345" s="429"/>
      <c r="E345" s="429"/>
      <c r="F345" s="488" t="s">
        <v>287</v>
      </c>
      <c r="G345" s="488"/>
      <c r="H345" s="488"/>
      <c r="I345" s="124">
        <v>905</v>
      </c>
      <c r="J345" s="125">
        <v>707</v>
      </c>
      <c r="K345" s="126">
        <v>7950032</v>
      </c>
      <c r="L345" s="124">
        <v>0</v>
      </c>
      <c r="M345" s="127">
        <v>4060.8</v>
      </c>
      <c r="N345" s="127">
        <v>3948.165</v>
      </c>
      <c r="O345" s="128">
        <f t="shared" si="5"/>
        <v>0.972262854609929</v>
      </c>
    </row>
    <row r="346" spans="1:15" s="109" customFormat="1" ht="27.75" customHeight="1">
      <c r="A346" s="118"/>
      <c r="B346" s="427"/>
      <c r="C346" s="428"/>
      <c r="D346" s="429"/>
      <c r="E346" s="429"/>
      <c r="F346" s="429"/>
      <c r="G346" s="489" t="s">
        <v>149</v>
      </c>
      <c r="H346" s="489"/>
      <c r="I346" s="124">
        <v>905</v>
      </c>
      <c r="J346" s="125">
        <v>707</v>
      </c>
      <c r="K346" s="126">
        <v>7950032</v>
      </c>
      <c r="L346" s="124">
        <v>500</v>
      </c>
      <c r="M346" s="127">
        <v>4060.8</v>
      </c>
      <c r="N346" s="127">
        <v>3948.165</v>
      </c>
      <c r="O346" s="128">
        <f t="shared" si="5"/>
        <v>0.972262854609929</v>
      </c>
    </row>
    <row r="347" spans="1:15" s="109" customFormat="1" ht="30" customHeight="1">
      <c r="A347" s="118"/>
      <c r="B347" s="427"/>
      <c r="C347" s="491" t="s">
        <v>100</v>
      </c>
      <c r="D347" s="491"/>
      <c r="E347" s="491"/>
      <c r="F347" s="491"/>
      <c r="G347" s="491"/>
      <c r="H347" s="491"/>
      <c r="I347" s="119">
        <v>905</v>
      </c>
      <c r="J347" s="120">
        <v>709</v>
      </c>
      <c r="K347" s="121">
        <v>0</v>
      </c>
      <c r="L347" s="119">
        <v>0</v>
      </c>
      <c r="M347" s="122">
        <v>26725.616200000008</v>
      </c>
      <c r="N347" s="122">
        <v>21802.687130000002</v>
      </c>
      <c r="O347" s="128">
        <f t="shared" si="5"/>
        <v>0.8157973596133583</v>
      </c>
    </row>
    <row r="348" spans="1:15" s="109" customFormat="1" ht="13.5" customHeight="1">
      <c r="A348" s="118"/>
      <c r="B348" s="427"/>
      <c r="C348" s="428"/>
      <c r="D348" s="488" t="s">
        <v>235</v>
      </c>
      <c r="E348" s="488"/>
      <c r="F348" s="488"/>
      <c r="G348" s="488"/>
      <c r="H348" s="488"/>
      <c r="I348" s="124">
        <v>905</v>
      </c>
      <c r="J348" s="125">
        <v>709</v>
      </c>
      <c r="K348" s="126">
        <v>4360000</v>
      </c>
      <c r="L348" s="124">
        <v>0</v>
      </c>
      <c r="M348" s="127">
        <v>19756.97806</v>
      </c>
      <c r="N348" s="127">
        <v>15138.65544</v>
      </c>
      <c r="O348" s="128">
        <f t="shared" si="5"/>
        <v>0.7662434707385609</v>
      </c>
    </row>
    <row r="349" spans="1:15" s="109" customFormat="1" ht="27.75" customHeight="1">
      <c r="A349" s="118"/>
      <c r="B349" s="427"/>
      <c r="C349" s="428"/>
      <c r="D349" s="429"/>
      <c r="E349" s="488" t="s">
        <v>236</v>
      </c>
      <c r="F349" s="488"/>
      <c r="G349" s="488"/>
      <c r="H349" s="488"/>
      <c r="I349" s="124">
        <v>905</v>
      </c>
      <c r="J349" s="125">
        <v>709</v>
      </c>
      <c r="K349" s="126">
        <v>4360900</v>
      </c>
      <c r="L349" s="124">
        <v>0</v>
      </c>
      <c r="M349" s="127">
        <v>19756.97806</v>
      </c>
      <c r="N349" s="127">
        <v>15138.65544</v>
      </c>
      <c r="O349" s="128">
        <f t="shared" si="5"/>
        <v>0.7662434707385609</v>
      </c>
    </row>
    <row r="350" spans="1:15" s="109" customFormat="1" ht="12.75" customHeight="1">
      <c r="A350" s="118"/>
      <c r="B350" s="427"/>
      <c r="C350" s="428"/>
      <c r="D350" s="429"/>
      <c r="E350" s="429"/>
      <c r="F350" s="488" t="s">
        <v>235</v>
      </c>
      <c r="G350" s="488"/>
      <c r="H350" s="488"/>
      <c r="I350" s="124">
        <v>905</v>
      </c>
      <c r="J350" s="125">
        <v>709</v>
      </c>
      <c r="K350" s="126">
        <v>4360901</v>
      </c>
      <c r="L350" s="124">
        <v>0</v>
      </c>
      <c r="M350" s="127">
        <v>19756.97806</v>
      </c>
      <c r="N350" s="127">
        <v>15138.65544</v>
      </c>
      <c r="O350" s="123">
        <f t="shared" si="5"/>
        <v>0.7662434707385609</v>
      </c>
    </row>
    <row r="351" spans="1:15" s="109" customFormat="1" ht="27.75" customHeight="1">
      <c r="A351" s="118"/>
      <c r="B351" s="427"/>
      <c r="C351" s="428"/>
      <c r="D351" s="429"/>
      <c r="E351" s="429"/>
      <c r="F351" s="429"/>
      <c r="G351" s="489" t="s">
        <v>149</v>
      </c>
      <c r="H351" s="489"/>
      <c r="I351" s="124">
        <v>905</v>
      </c>
      <c r="J351" s="125">
        <v>709</v>
      </c>
      <c r="K351" s="126">
        <v>4360901</v>
      </c>
      <c r="L351" s="124">
        <v>500</v>
      </c>
      <c r="M351" s="127">
        <v>19756.97806</v>
      </c>
      <c r="N351" s="127">
        <v>15138.65544</v>
      </c>
      <c r="O351" s="128">
        <f t="shared" si="5"/>
        <v>0.7662434707385609</v>
      </c>
    </row>
    <row r="352" spans="1:15" s="109" customFormat="1" ht="28.5" customHeight="1">
      <c r="A352" s="118"/>
      <c r="B352" s="427"/>
      <c r="C352" s="428"/>
      <c r="D352" s="488" t="s">
        <v>708</v>
      </c>
      <c r="E352" s="488"/>
      <c r="F352" s="488"/>
      <c r="G352" s="488"/>
      <c r="H352" s="488"/>
      <c r="I352" s="124">
        <v>905</v>
      </c>
      <c r="J352" s="125">
        <v>709</v>
      </c>
      <c r="K352" s="126">
        <v>7950000</v>
      </c>
      <c r="L352" s="124">
        <v>0</v>
      </c>
      <c r="M352" s="127">
        <v>6968.63814</v>
      </c>
      <c r="N352" s="127">
        <v>6664.03169</v>
      </c>
      <c r="O352" s="128">
        <f t="shared" si="5"/>
        <v>0.956288955764318</v>
      </c>
    </row>
    <row r="353" spans="1:15" s="109" customFormat="1" ht="57.75" customHeight="1">
      <c r="A353" s="118"/>
      <c r="B353" s="427"/>
      <c r="C353" s="428"/>
      <c r="D353" s="429"/>
      <c r="E353" s="429"/>
      <c r="F353" s="488" t="s">
        <v>288</v>
      </c>
      <c r="G353" s="488"/>
      <c r="H353" s="488"/>
      <c r="I353" s="124">
        <v>905</v>
      </c>
      <c r="J353" s="125">
        <v>709</v>
      </c>
      <c r="K353" s="126">
        <v>7950003</v>
      </c>
      <c r="L353" s="124">
        <v>0</v>
      </c>
      <c r="M353" s="127">
        <v>258.91814</v>
      </c>
      <c r="N353" s="127">
        <v>96.70714</v>
      </c>
      <c r="O353" s="128">
        <f t="shared" si="5"/>
        <v>0.37350469148279836</v>
      </c>
    </row>
    <row r="354" spans="1:15" s="109" customFormat="1" ht="29.25" customHeight="1">
      <c r="A354" s="118"/>
      <c r="B354" s="427"/>
      <c r="C354" s="428"/>
      <c r="D354" s="429"/>
      <c r="E354" s="429"/>
      <c r="F354" s="429"/>
      <c r="G354" s="489" t="s">
        <v>149</v>
      </c>
      <c r="H354" s="489"/>
      <c r="I354" s="124">
        <v>905</v>
      </c>
      <c r="J354" s="125">
        <v>709</v>
      </c>
      <c r="K354" s="126">
        <v>7950003</v>
      </c>
      <c r="L354" s="124">
        <v>500</v>
      </c>
      <c r="M354" s="127">
        <v>258.91814</v>
      </c>
      <c r="N354" s="127">
        <v>96.70714</v>
      </c>
      <c r="O354" s="128">
        <f t="shared" si="5"/>
        <v>0.37350469148279836</v>
      </c>
    </row>
    <row r="355" spans="1:15" s="109" customFormat="1" ht="42.75" customHeight="1">
      <c r="A355" s="118"/>
      <c r="B355" s="427"/>
      <c r="C355" s="428"/>
      <c r="D355" s="429"/>
      <c r="E355" s="429"/>
      <c r="F355" s="429"/>
      <c r="G355" s="430"/>
      <c r="H355" s="431" t="s">
        <v>218</v>
      </c>
      <c r="I355" s="124">
        <v>905</v>
      </c>
      <c r="J355" s="125">
        <v>709</v>
      </c>
      <c r="K355" s="126">
        <v>7950003</v>
      </c>
      <c r="L355" s="124">
        <v>500</v>
      </c>
      <c r="M355" s="127">
        <v>258.91814</v>
      </c>
      <c r="N355" s="127">
        <v>0</v>
      </c>
      <c r="O355" s="128">
        <f t="shared" si="5"/>
        <v>0</v>
      </c>
    </row>
    <row r="356" spans="1:15" s="109" customFormat="1" ht="74.25" customHeight="1">
      <c r="A356" s="118"/>
      <c r="B356" s="427"/>
      <c r="C356" s="428"/>
      <c r="D356" s="429"/>
      <c r="E356" s="429"/>
      <c r="F356" s="488" t="s">
        <v>793</v>
      </c>
      <c r="G356" s="488"/>
      <c r="H356" s="488"/>
      <c r="I356" s="124">
        <v>905</v>
      </c>
      <c r="J356" s="125">
        <v>709</v>
      </c>
      <c r="K356" s="126">
        <v>7950005</v>
      </c>
      <c r="L356" s="124">
        <v>0</v>
      </c>
      <c r="M356" s="127">
        <v>106.978</v>
      </c>
      <c r="N356" s="127">
        <v>106.978</v>
      </c>
      <c r="O356" s="128">
        <f t="shared" si="5"/>
        <v>1</v>
      </c>
    </row>
    <row r="357" spans="1:15" s="109" customFormat="1" ht="28.5" customHeight="1">
      <c r="A357" s="118"/>
      <c r="B357" s="427"/>
      <c r="C357" s="428"/>
      <c r="D357" s="429"/>
      <c r="E357" s="429"/>
      <c r="F357" s="429"/>
      <c r="G357" s="489" t="s">
        <v>149</v>
      </c>
      <c r="H357" s="489"/>
      <c r="I357" s="124">
        <v>905</v>
      </c>
      <c r="J357" s="125">
        <v>709</v>
      </c>
      <c r="K357" s="126">
        <v>7950005</v>
      </c>
      <c r="L357" s="124">
        <v>500</v>
      </c>
      <c r="M357" s="127">
        <v>106.978</v>
      </c>
      <c r="N357" s="127">
        <v>106.978</v>
      </c>
      <c r="O357" s="128">
        <f t="shared" si="5"/>
        <v>1</v>
      </c>
    </row>
    <row r="358" spans="1:15" s="109" customFormat="1" ht="42" customHeight="1">
      <c r="A358" s="118"/>
      <c r="B358" s="427"/>
      <c r="C358" s="428"/>
      <c r="D358" s="429"/>
      <c r="E358" s="429"/>
      <c r="F358" s="429"/>
      <c r="G358" s="430"/>
      <c r="H358" s="431" t="s">
        <v>218</v>
      </c>
      <c r="I358" s="124">
        <v>905</v>
      </c>
      <c r="J358" s="125">
        <v>709</v>
      </c>
      <c r="K358" s="126">
        <v>7950005</v>
      </c>
      <c r="L358" s="124">
        <v>500</v>
      </c>
      <c r="M358" s="127">
        <v>106.978</v>
      </c>
      <c r="N358" s="127">
        <v>0</v>
      </c>
      <c r="O358" s="128">
        <f t="shared" si="5"/>
        <v>0</v>
      </c>
    </row>
    <row r="359" spans="1:15" s="109" customFormat="1" ht="73.5" customHeight="1">
      <c r="A359" s="118"/>
      <c r="B359" s="427"/>
      <c r="C359" s="428"/>
      <c r="D359" s="429"/>
      <c r="E359" s="429"/>
      <c r="F359" s="488" t="s">
        <v>794</v>
      </c>
      <c r="G359" s="488"/>
      <c r="H359" s="488"/>
      <c r="I359" s="124">
        <v>905</v>
      </c>
      <c r="J359" s="125">
        <v>709</v>
      </c>
      <c r="K359" s="126">
        <v>7950014</v>
      </c>
      <c r="L359" s="124">
        <v>0</v>
      </c>
      <c r="M359" s="127">
        <v>1656.9455000000003</v>
      </c>
      <c r="N359" s="127">
        <v>1514.55005</v>
      </c>
      <c r="O359" s="128">
        <f t="shared" si="5"/>
        <v>0.9140614763732421</v>
      </c>
    </row>
    <row r="360" spans="1:15" s="109" customFormat="1" ht="30.75" customHeight="1">
      <c r="A360" s="118"/>
      <c r="B360" s="427"/>
      <c r="C360" s="428"/>
      <c r="D360" s="429"/>
      <c r="E360" s="429"/>
      <c r="F360" s="429"/>
      <c r="G360" s="489" t="s">
        <v>149</v>
      </c>
      <c r="H360" s="489"/>
      <c r="I360" s="124">
        <v>905</v>
      </c>
      <c r="J360" s="125">
        <v>709</v>
      </c>
      <c r="K360" s="126">
        <v>7950014</v>
      </c>
      <c r="L360" s="124">
        <v>500</v>
      </c>
      <c r="M360" s="127">
        <v>1656.9455000000003</v>
      </c>
      <c r="N360" s="127">
        <v>1514.55005</v>
      </c>
      <c r="O360" s="128">
        <f t="shared" si="5"/>
        <v>0.9140614763732421</v>
      </c>
    </row>
    <row r="361" spans="1:15" s="109" customFormat="1" ht="44.25" customHeight="1">
      <c r="A361" s="118"/>
      <c r="B361" s="427"/>
      <c r="C361" s="428"/>
      <c r="D361" s="429"/>
      <c r="E361" s="429"/>
      <c r="F361" s="429"/>
      <c r="G361" s="430"/>
      <c r="H361" s="431" t="s">
        <v>218</v>
      </c>
      <c r="I361" s="124">
        <v>905</v>
      </c>
      <c r="J361" s="125">
        <v>709</v>
      </c>
      <c r="K361" s="126">
        <v>7950014</v>
      </c>
      <c r="L361" s="124">
        <v>500</v>
      </c>
      <c r="M361" s="127">
        <v>415.83045</v>
      </c>
      <c r="N361" s="127">
        <v>0</v>
      </c>
      <c r="O361" s="123">
        <f t="shared" si="5"/>
        <v>0</v>
      </c>
    </row>
    <row r="362" spans="1:15" s="109" customFormat="1" ht="26.25" customHeight="1">
      <c r="A362" s="118"/>
      <c r="B362" s="427"/>
      <c r="C362" s="428"/>
      <c r="D362" s="429"/>
      <c r="E362" s="429"/>
      <c r="F362" s="429"/>
      <c r="G362" s="430"/>
      <c r="H362" s="431" t="s">
        <v>153</v>
      </c>
      <c r="I362" s="124">
        <v>905</v>
      </c>
      <c r="J362" s="125">
        <v>709</v>
      </c>
      <c r="K362" s="126">
        <v>7950014</v>
      </c>
      <c r="L362" s="124">
        <v>500</v>
      </c>
      <c r="M362" s="127">
        <v>1241.11505</v>
      </c>
      <c r="N362" s="127">
        <v>0</v>
      </c>
      <c r="O362" s="128">
        <f t="shared" si="5"/>
        <v>0</v>
      </c>
    </row>
    <row r="363" spans="1:15" s="109" customFormat="1" ht="44.25" customHeight="1">
      <c r="A363" s="118"/>
      <c r="B363" s="427"/>
      <c r="C363" s="428"/>
      <c r="D363" s="429"/>
      <c r="E363" s="429"/>
      <c r="F363" s="488" t="s">
        <v>795</v>
      </c>
      <c r="G363" s="488"/>
      <c r="H363" s="488"/>
      <c r="I363" s="124">
        <v>905</v>
      </c>
      <c r="J363" s="125">
        <v>709</v>
      </c>
      <c r="K363" s="126">
        <v>7950017</v>
      </c>
      <c r="L363" s="124">
        <v>0</v>
      </c>
      <c r="M363" s="127">
        <v>4945.7965</v>
      </c>
      <c r="N363" s="127">
        <v>4945.7965</v>
      </c>
      <c r="O363" s="128">
        <f t="shared" si="5"/>
        <v>1</v>
      </c>
    </row>
    <row r="364" spans="1:15" s="109" customFormat="1" ht="27.75" customHeight="1">
      <c r="A364" s="118"/>
      <c r="B364" s="427"/>
      <c r="C364" s="428"/>
      <c r="D364" s="429"/>
      <c r="E364" s="429"/>
      <c r="F364" s="429"/>
      <c r="G364" s="489" t="s">
        <v>149</v>
      </c>
      <c r="H364" s="489"/>
      <c r="I364" s="124">
        <v>905</v>
      </c>
      <c r="J364" s="125">
        <v>709</v>
      </c>
      <c r="K364" s="126">
        <v>7950017</v>
      </c>
      <c r="L364" s="124">
        <v>500</v>
      </c>
      <c r="M364" s="127">
        <v>4945.7965</v>
      </c>
      <c r="N364" s="127">
        <v>4945.7965</v>
      </c>
      <c r="O364" s="128">
        <f t="shared" si="5"/>
        <v>1</v>
      </c>
    </row>
    <row r="365" spans="1:15" s="109" customFormat="1" ht="43.5" customHeight="1">
      <c r="A365" s="118"/>
      <c r="B365" s="427"/>
      <c r="C365" s="428"/>
      <c r="D365" s="429"/>
      <c r="E365" s="429"/>
      <c r="F365" s="429"/>
      <c r="G365" s="430"/>
      <c r="H365" s="431" t="s">
        <v>218</v>
      </c>
      <c r="I365" s="124">
        <v>905</v>
      </c>
      <c r="J365" s="125">
        <v>709</v>
      </c>
      <c r="K365" s="126">
        <v>7950017</v>
      </c>
      <c r="L365" s="124">
        <v>500</v>
      </c>
      <c r="M365" s="127">
        <v>4945.7965</v>
      </c>
      <c r="N365" s="127">
        <v>0</v>
      </c>
      <c r="O365" s="128">
        <f t="shared" si="5"/>
        <v>0</v>
      </c>
    </row>
    <row r="366" spans="1:15" s="109" customFormat="1" ht="13.5" customHeight="1">
      <c r="A366" s="118"/>
      <c r="B366" s="427"/>
      <c r="C366" s="491" t="s">
        <v>105</v>
      </c>
      <c r="D366" s="491"/>
      <c r="E366" s="491"/>
      <c r="F366" s="491"/>
      <c r="G366" s="491"/>
      <c r="H366" s="491"/>
      <c r="I366" s="119">
        <v>905</v>
      </c>
      <c r="J366" s="120">
        <v>801</v>
      </c>
      <c r="K366" s="121">
        <v>0</v>
      </c>
      <c r="L366" s="119">
        <v>0</v>
      </c>
      <c r="M366" s="122">
        <v>75326.77523</v>
      </c>
      <c r="N366" s="122">
        <v>64480.341510000006</v>
      </c>
      <c r="O366" s="128">
        <f t="shared" si="5"/>
        <v>0.8560082562026332</v>
      </c>
    </row>
    <row r="367" spans="1:15" s="109" customFormat="1" ht="42.75" customHeight="1">
      <c r="A367" s="118"/>
      <c r="B367" s="427"/>
      <c r="C367" s="428"/>
      <c r="D367" s="488" t="s">
        <v>176</v>
      </c>
      <c r="E367" s="488"/>
      <c r="F367" s="488"/>
      <c r="G367" s="488"/>
      <c r="H367" s="488"/>
      <c r="I367" s="124">
        <v>905</v>
      </c>
      <c r="J367" s="125">
        <v>801</v>
      </c>
      <c r="K367" s="126">
        <v>4400000</v>
      </c>
      <c r="L367" s="124">
        <v>0</v>
      </c>
      <c r="M367" s="127">
        <v>44933.00752000001</v>
      </c>
      <c r="N367" s="127">
        <v>39580.313089999996</v>
      </c>
      <c r="O367" s="128">
        <f t="shared" si="5"/>
        <v>0.8808738892535184</v>
      </c>
    </row>
    <row r="368" spans="1:15" s="109" customFormat="1" ht="30" customHeight="1">
      <c r="A368" s="118"/>
      <c r="B368" s="427"/>
      <c r="C368" s="428"/>
      <c r="D368" s="429"/>
      <c r="E368" s="488" t="s">
        <v>173</v>
      </c>
      <c r="F368" s="488"/>
      <c r="G368" s="488"/>
      <c r="H368" s="488"/>
      <c r="I368" s="124">
        <v>905</v>
      </c>
      <c r="J368" s="125">
        <v>801</v>
      </c>
      <c r="K368" s="126">
        <v>4409900</v>
      </c>
      <c r="L368" s="124">
        <v>0</v>
      </c>
      <c r="M368" s="127">
        <v>44933.00752000001</v>
      </c>
      <c r="N368" s="127">
        <v>39580.313089999996</v>
      </c>
      <c r="O368" s="128">
        <f t="shared" si="5"/>
        <v>0.8808738892535184</v>
      </c>
    </row>
    <row r="369" spans="1:15" s="109" customFormat="1" ht="57.75" customHeight="1">
      <c r="A369" s="118"/>
      <c r="B369" s="427"/>
      <c r="C369" s="428"/>
      <c r="D369" s="429"/>
      <c r="E369" s="429"/>
      <c r="F369" s="488" t="s">
        <v>692</v>
      </c>
      <c r="G369" s="488"/>
      <c r="H369" s="488"/>
      <c r="I369" s="124">
        <v>905</v>
      </c>
      <c r="J369" s="125">
        <v>801</v>
      </c>
      <c r="K369" s="126">
        <v>4409901</v>
      </c>
      <c r="L369" s="124">
        <v>0</v>
      </c>
      <c r="M369" s="127">
        <v>19860.430510000002</v>
      </c>
      <c r="N369" s="127">
        <v>17800.64483</v>
      </c>
      <c r="O369" s="128">
        <f t="shared" si="5"/>
        <v>0.8962869571753306</v>
      </c>
    </row>
    <row r="370" spans="1:15" s="109" customFormat="1" ht="33.75" customHeight="1">
      <c r="A370" s="118"/>
      <c r="B370" s="427"/>
      <c r="C370" s="428"/>
      <c r="D370" s="429"/>
      <c r="E370" s="429"/>
      <c r="F370" s="429"/>
      <c r="G370" s="489" t="s">
        <v>175</v>
      </c>
      <c r="H370" s="489"/>
      <c r="I370" s="124">
        <v>905</v>
      </c>
      <c r="J370" s="125">
        <v>801</v>
      </c>
      <c r="K370" s="126">
        <v>4409901</v>
      </c>
      <c r="L370" s="124">
        <v>1</v>
      </c>
      <c r="M370" s="127">
        <v>19860.430510000002</v>
      </c>
      <c r="N370" s="127">
        <v>17800.64483</v>
      </c>
      <c r="O370" s="128">
        <f t="shared" si="5"/>
        <v>0.8962869571753306</v>
      </c>
    </row>
    <row r="371" spans="1:15" s="109" customFormat="1" ht="15.75" customHeight="1">
      <c r="A371" s="118"/>
      <c r="B371" s="427"/>
      <c r="C371" s="428"/>
      <c r="D371" s="429"/>
      <c r="E371" s="429"/>
      <c r="F371" s="429"/>
      <c r="G371" s="430"/>
      <c r="H371" s="431" t="s">
        <v>171</v>
      </c>
      <c r="I371" s="124">
        <v>905</v>
      </c>
      <c r="J371" s="125">
        <v>801</v>
      </c>
      <c r="K371" s="126">
        <v>4409901</v>
      </c>
      <c r="L371" s="124">
        <v>1</v>
      </c>
      <c r="M371" s="127">
        <v>1868.0199599999999</v>
      </c>
      <c r="N371" s="127">
        <v>0</v>
      </c>
      <c r="O371" s="128">
        <f t="shared" si="5"/>
        <v>0</v>
      </c>
    </row>
    <row r="372" spans="1:15" s="109" customFormat="1" ht="43.5" customHeight="1">
      <c r="A372" s="118"/>
      <c r="B372" s="427"/>
      <c r="C372" s="428"/>
      <c r="D372" s="429"/>
      <c r="E372" s="429"/>
      <c r="F372" s="429"/>
      <c r="G372" s="430"/>
      <c r="H372" s="431" t="s">
        <v>218</v>
      </c>
      <c r="I372" s="124">
        <v>905</v>
      </c>
      <c r="J372" s="125">
        <v>801</v>
      </c>
      <c r="K372" s="126">
        <v>4409901</v>
      </c>
      <c r="L372" s="124">
        <v>1</v>
      </c>
      <c r="M372" s="127">
        <v>4.61386</v>
      </c>
      <c r="N372" s="127">
        <v>0</v>
      </c>
      <c r="O372" s="128">
        <f t="shared" si="5"/>
        <v>0</v>
      </c>
    </row>
    <row r="373" spans="1:15" s="109" customFormat="1" ht="28.5" customHeight="1">
      <c r="A373" s="118"/>
      <c r="B373" s="427"/>
      <c r="C373" s="428"/>
      <c r="D373" s="429"/>
      <c r="E373" s="429"/>
      <c r="F373" s="429"/>
      <c r="G373" s="430"/>
      <c r="H373" s="431" t="s">
        <v>153</v>
      </c>
      <c r="I373" s="124">
        <v>905</v>
      </c>
      <c r="J373" s="125">
        <v>801</v>
      </c>
      <c r="K373" s="126">
        <v>4409901</v>
      </c>
      <c r="L373" s="124">
        <v>1</v>
      </c>
      <c r="M373" s="127">
        <v>760.67915</v>
      </c>
      <c r="N373" s="127">
        <v>0</v>
      </c>
      <c r="O373" s="128">
        <f t="shared" si="5"/>
        <v>0</v>
      </c>
    </row>
    <row r="374" spans="1:15" s="109" customFormat="1" ht="77.25" customHeight="1">
      <c r="A374" s="118"/>
      <c r="B374" s="427"/>
      <c r="C374" s="428"/>
      <c r="D374" s="429"/>
      <c r="E374" s="429"/>
      <c r="F374" s="488" t="s">
        <v>796</v>
      </c>
      <c r="G374" s="488"/>
      <c r="H374" s="488"/>
      <c r="I374" s="124">
        <v>905</v>
      </c>
      <c r="J374" s="125">
        <v>801</v>
      </c>
      <c r="K374" s="126">
        <v>4409902</v>
      </c>
      <c r="L374" s="124">
        <v>0</v>
      </c>
      <c r="M374" s="127">
        <v>9660.238479999998</v>
      </c>
      <c r="N374" s="127">
        <v>8615.63562</v>
      </c>
      <c r="O374" s="128">
        <f t="shared" si="5"/>
        <v>0.8918657275218739</v>
      </c>
    </row>
    <row r="375" spans="1:15" s="109" customFormat="1" ht="26.25" customHeight="1">
      <c r="A375" s="118"/>
      <c r="B375" s="427"/>
      <c r="C375" s="428"/>
      <c r="D375" s="429"/>
      <c r="E375" s="429"/>
      <c r="F375" s="429"/>
      <c r="G375" s="489" t="s">
        <v>175</v>
      </c>
      <c r="H375" s="489"/>
      <c r="I375" s="124">
        <v>905</v>
      </c>
      <c r="J375" s="125">
        <v>801</v>
      </c>
      <c r="K375" s="126">
        <v>4409902</v>
      </c>
      <c r="L375" s="124">
        <v>1</v>
      </c>
      <c r="M375" s="127">
        <v>9660.238479999998</v>
      </c>
      <c r="N375" s="127">
        <v>8615.63562</v>
      </c>
      <c r="O375" s="128">
        <f t="shared" si="5"/>
        <v>0.8918657275218739</v>
      </c>
    </row>
    <row r="376" spans="1:15" s="109" customFormat="1" ht="15" customHeight="1">
      <c r="A376" s="118"/>
      <c r="B376" s="427"/>
      <c r="C376" s="428"/>
      <c r="D376" s="429"/>
      <c r="E376" s="429"/>
      <c r="F376" s="429"/>
      <c r="G376" s="430"/>
      <c r="H376" s="431" t="s">
        <v>171</v>
      </c>
      <c r="I376" s="124">
        <v>905</v>
      </c>
      <c r="J376" s="125">
        <v>801</v>
      </c>
      <c r="K376" s="126">
        <v>4409902</v>
      </c>
      <c r="L376" s="124">
        <v>1</v>
      </c>
      <c r="M376" s="127">
        <v>94.15825</v>
      </c>
      <c r="N376" s="127">
        <v>0</v>
      </c>
      <c r="O376" s="128">
        <f t="shared" si="5"/>
        <v>0</v>
      </c>
    </row>
    <row r="377" spans="1:15" s="109" customFormat="1" ht="27.75" customHeight="1">
      <c r="A377" s="118"/>
      <c r="B377" s="427"/>
      <c r="C377" s="428"/>
      <c r="D377" s="429"/>
      <c r="E377" s="429"/>
      <c r="F377" s="429"/>
      <c r="G377" s="430"/>
      <c r="H377" s="431" t="s">
        <v>218</v>
      </c>
      <c r="I377" s="124">
        <v>905</v>
      </c>
      <c r="J377" s="125">
        <v>801</v>
      </c>
      <c r="K377" s="126">
        <v>4409902</v>
      </c>
      <c r="L377" s="124">
        <v>1</v>
      </c>
      <c r="M377" s="127">
        <v>232.2</v>
      </c>
      <c r="N377" s="127">
        <v>0</v>
      </c>
      <c r="O377" s="128">
        <f t="shared" si="5"/>
        <v>0</v>
      </c>
    </row>
    <row r="378" spans="1:15" s="109" customFormat="1" ht="27" customHeight="1">
      <c r="A378" s="118"/>
      <c r="B378" s="427"/>
      <c r="C378" s="428"/>
      <c r="D378" s="429"/>
      <c r="E378" s="429"/>
      <c r="F378" s="429"/>
      <c r="G378" s="430"/>
      <c r="H378" s="431" t="s">
        <v>153</v>
      </c>
      <c r="I378" s="124">
        <v>905</v>
      </c>
      <c r="J378" s="125">
        <v>801</v>
      </c>
      <c r="K378" s="126">
        <v>4409902</v>
      </c>
      <c r="L378" s="124">
        <v>1</v>
      </c>
      <c r="M378" s="127">
        <v>10.74493</v>
      </c>
      <c r="N378" s="127">
        <v>0</v>
      </c>
      <c r="O378" s="128">
        <f t="shared" si="5"/>
        <v>0</v>
      </c>
    </row>
    <row r="379" spans="1:15" s="109" customFormat="1" ht="27.75" customHeight="1">
      <c r="A379" s="118"/>
      <c r="B379" s="427"/>
      <c r="C379" s="428"/>
      <c r="D379" s="429"/>
      <c r="E379" s="429"/>
      <c r="F379" s="488" t="s">
        <v>797</v>
      </c>
      <c r="G379" s="488"/>
      <c r="H379" s="488"/>
      <c r="I379" s="124">
        <v>905</v>
      </c>
      <c r="J379" s="125">
        <v>801</v>
      </c>
      <c r="K379" s="126">
        <v>4409903</v>
      </c>
      <c r="L379" s="124">
        <v>0</v>
      </c>
      <c r="M379" s="127">
        <v>2743.8962599999995</v>
      </c>
      <c r="N379" s="127">
        <v>2188.07035</v>
      </c>
      <c r="O379" s="128">
        <f t="shared" si="5"/>
        <v>0.7974318788568195</v>
      </c>
    </row>
    <row r="380" spans="1:15" s="109" customFormat="1" ht="29.25" customHeight="1">
      <c r="A380" s="118"/>
      <c r="B380" s="427"/>
      <c r="C380" s="428"/>
      <c r="D380" s="429"/>
      <c r="E380" s="429"/>
      <c r="F380" s="429"/>
      <c r="G380" s="489" t="s">
        <v>175</v>
      </c>
      <c r="H380" s="489"/>
      <c r="I380" s="124">
        <v>905</v>
      </c>
      <c r="J380" s="125">
        <v>801</v>
      </c>
      <c r="K380" s="126">
        <v>4409903</v>
      </c>
      <c r="L380" s="124">
        <v>1</v>
      </c>
      <c r="M380" s="127">
        <v>2743.8962599999995</v>
      </c>
      <c r="N380" s="127">
        <v>2188.07035</v>
      </c>
      <c r="O380" s="128">
        <f t="shared" si="5"/>
        <v>0.7974318788568195</v>
      </c>
    </row>
    <row r="381" spans="1:15" s="109" customFormat="1" ht="16.5" customHeight="1">
      <c r="A381" s="118"/>
      <c r="B381" s="427"/>
      <c r="C381" s="428"/>
      <c r="D381" s="429"/>
      <c r="E381" s="429"/>
      <c r="F381" s="429"/>
      <c r="G381" s="430"/>
      <c r="H381" s="431" t="s">
        <v>171</v>
      </c>
      <c r="I381" s="124">
        <v>905</v>
      </c>
      <c r="J381" s="125">
        <v>801</v>
      </c>
      <c r="K381" s="126">
        <v>4409903</v>
      </c>
      <c r="L381" s="124">
        <v>1</v>
      </c>
      <c r="M381" s="127">
        <v>120.59284999999998</v>
      </c>
      <c r="N381" s="127">
        <v>0</v>
      </c>
      <c r="O381" s="128">
        <f t="shared" si="5"/>
        <v>0</v>
      </c>
    </row>
    <row r="382" spans="1:15" s="109" customFormat="1" ht="45" customHeight="1">
      <c r="A382" s="118"/>
      <c r="B382" s="427"/>
      <c r="C382" s="428"/>
      <c r="D382" s="429"/>
      <c r="E382" s="429"/>
      <c r="F382" s="429"/>
      <c r="G382" s="430"/>
      <c r="H382" s="431" t="s">
        <v>218</v>
      </c>
      <c r="I382" s="124">
        <v>905</v>
      </c>
      <c r="J382" s="125">
        <v>801</v>
      </c>
      <c r="K382" s="126">
        <v>4409903</v>
      </c>
      <c r="L382" s="124">
        <v>1</v>
      </c>
      <c r="M382" s="127">
        <v>1.91481</v>
      </c>
      <c r="N382" s="127">
        <v>0</v>
      </c>
      <c r="O382" s="123">
        <f t="shared" si="5"/>
        <v>0</v>
      </c>
    </row>
    <row r="383" spans="1:15" s="109" customFormat="1" ht="27.75" customHeight="1">
      <c r="A383" s="118"/>
      <c r="B383" s="427"/>
      <c r="C383" s="428"/>
      <c r="D383" s="429"/>
      <c r="E383" s="429"/>
      <c r="F383" s="429"/>
      <c r="G383" s="430"/>
      <c r="H383" s="431" t="s">
        <v>153</v>
      </c>
      <c r="I383" s="124">
        <v>905</v>
      </c>
      <c r="J383" s="125">
        <v>801</v>
      </c>
      <c r="K383" s="126">
        <v>4409903</v>
      </c>
      <c r="L383" s="124">
        <v>1</v>
      </c>
      <c r="M383" s="127">
        <v>247.44126000000003</v>
      </c>
      <c r="N383" s="127">
        <v>0</v>
      </c>
      <c r="O383" s="128">
        <f t="shared" si="5"/>
        <v>0</v>
      </c>
    </row>
    <row r="384" spans="1:15" s="109" customFormat="1" ht="57.75" customHeight="1">
      <c r="A384" s="118"/>
      <c r="B384" s="427"/>
      <c r="C384" s="428"/>
      <c r="D384" s="429"/>
      <c r="E384" s="429"/>
      <c r="F384" s="488" t="s">
        <v>305</v>
      </c>
      <c r="G384" s="488"/>
      <c r="H384" s="488"/>
      <c r="I384" s="124">
        <v>905</v>
      </c>
      <c r="J384" s="125">
        <v>801</v>
      </c>
      <c r="K384" s="126">
        <v>4409904</v>
      </c>
      <c r="L384" s="124">
        <v>0</v>
      </c>
      <c r="M384" s="127">
        <v>1365.0918199999999</v>
      </c>
      <c r="N384" s="127">
        <v>1251.0268199999998</v>
      </c>
      <c r="O384" s="128">
        <f t="shared" si="5"/>
        <v>0.916441518197655</v>
      </c>
    </row>
    <row r="385" spans="1:15" s="109" customFormat="1" ht="29.25" customHeight="1">
      <c r="A385" s="118"/>
      <c r="B385" s="427"/>
      <c r="C385" s="428"/>
      <c r="D385" s="429"/>
      <c r="E385" s="429"/>
      <c r="F385" s="429"/>
      <c r="G385" s="489" t="s">
        <v>175</v>
      </c>
      <c r="H385" s="489"/>
      <c r="I385" s="124">
        <v>905</v>
      </c>
      <c r="J385" s="125">
        <v>801</v>
      </c>
      <c r="K385" s="126">
        <v>4409904</v>
      </c>
      <c r="L385" s="124">
        <v>1</v>
      </c>
      <c r="M385" s="127">
        <v>1365.0918199999999</v>
      </c>
      <c r="N385" s="127">
        <v>1251.0268199999998</v>
      </c>
      <c r="O385" s="128">
        <f t="shared" si="5"/>
        <v>0.916441518197655</v>
      </c>
    </row>
    <row r="386" spans="1:15" s="109" customFormat="1" ht="32.25" customHeight="1">
      <c r="A386" s="118"/>
      <c r="B386" s="427"/>
      <c r="C386" s="428"/>
      <c r="D386" s="429"/>
      <c r="E386" s="429"/>
      <c r="F386" s="429"/>
      <c r="G386" s="430"/>
      <c r="H386" s="431" t="s">
        <v>153</v>
      </c>
      <c r="I386" s="124">
        <v>905</v>
      </c>
      <c r="J386" s="125">
        <v>801</v>
      </c>
      <c r="K386" s="126">
        <v>4409904</v>
      </c>
      <c r="L386" s="124">
        <v>1</v>
      </c>
      <c r="M386" s="127">
        <v>2.67781</v>
      </c>
      <c r="N386" s="127">
        <v>0</v>
      </c>
      <c r="O386" s="128">
        <f t="shared" si="5"/>
        <v>0</v>
      </c>
    </row>
    <row r="387" spans="1:15" s="109" customFormat="1" ht="59.25" customHeight="1">
      <c r="A387" s="118"/>
      <c r="B387" s="427"/>
      <c r="C387" s="428"/>
      <c r="D387" s="429"/>
      <c r="E387" s="429"/>
      <c r="F387" s="488" t="s">
        <v>306</v>
      </c>
      <c r="G387" s="488"/>
      <c r="H387" s="488"/>
      <c r="I387" s="124">
        <v>905</v>
      </c>
      <c r="J387" s="125">
        <v>801</v>
      </c>
      <c r="K387" s="126">
        <v>4409905</v>
      </c>
      <c r="L387" s="124">
        <v>0</v>
      </c>
      <c r="M387" s="127">
        <v>8371.72656</v>
      </c>
      <c r="N387" s="127">
        <v>6850.530989999999</v>
      </c>
      <c r="O387" s="128">
        <f t="shared" si="5"/>
        <v>0.8182936866012499</v>
      </c>
    </row>
    <row r="388" spans="1:15" s="109" customFormat="1" ht="27.75" customHeight="1">
      <c r="A388" s="118"/>
      <c r="B388" s="427"/>
      <c r="C388" s="428"/>
      <c r="D388" s="429"/>
      <c r="E388" s="429"/>
      <c r="F388" s="429"/>
      <c r="G388" s="489" t="s">
        <v>175</v>
      </c>
      <c r="H388" s="489"/>
      <c r="I388" s="124">
        <v>905</v>
      </c>
      <c r="J388" s="125">
        <v>801</v>
      </c>
      <c r="K388" s="126">
        <v>4409905</v>
      </c>
      <c r="L388" s="124">
        <v>1</v>
      </c>
      <c r="M388" s="127">
        <v>8371.72656</v>
      </c>
      <c r="N388" s="127">
        <v>6850.530989999999</v>
      </c>
      <c r="O388" s="128">
        <f t="shared" si="5"/>
        <v>0.8182936866012499</v>
      </c>
    </row>
    <row r="389" spans="1:15" s="109" customFormat="1" ht="14.25" customHeight="1">
      <c r="A389" s="118"/>
      <c r="B389" s="427"/>
      <c r="C389" s="428"/>
      <c r="D389" s="429"/>
      <c r="E389" s="429"/>
      <c r="F389" s="429"/>
      <c r="G389" s="430"/>
      <c r="H389" s="431" t="s">
        <v>171</v>
      </c>
      <c r="I389" s="124">
        <v>905</v>
      </c>
      <c r="J389" s="125">
        <v>801</v>
      </c>
      <c r="K389" s="126">
        <v>4409905</v>
      </c>
      <c r="L389" s="124">
        <v>1</v>
      </c>
      <c r="M389" s="127">
        <v>137.56105</v>
      </c>
      <c r="N389" s="127">
        <v>0</v>
      </c>
      <c r="O389" s="128">
        <f t="shared" si="5"/>
        <v>0</v>
      </c>
    </row>
    <row r="390" spans="1:15" s="109" customFormat="1" ht="27" customHeight="1">
      <c r="A390" s="118"/>
      <c r="B390" s="427"/>
      <c r="C390" s="428"/>
      <c r="D390" s="429"/>
      <c r="E390" s="429"/>
      <c r="F390" s="429"/>
      <c r="G390" s="430"/>
      <c r="H390" s="431" t="s">
        <v>153</v>
      </c>
      <c r="I390" s="124">
        <v>905</v>
      </c>
      <c r="J390" s="125">
        <v>801</v>
      </c>
      <c r="K390" s="126">
        <v>4409905</v>
      </c>
      <c r="L390" s="124">
        <v>1</v>
      </c>
      <c r="M390" s="127">
        <v>499.82896</v>
      </c>
      <c r="N390" s="127">
        <v>0</v>
      </c>
      <c r="O390" s="128">
        <f t="shared" si="5"/>
        <v>0</v>
      </c>
    </row>
    <row r="391" spans="1:15" s="109" customFormat="1" ht="72.75" customHeight="1">
      <c r="A391" s="118"/>
      <c r="B391" s="427"/>
      <c r="C391" s="428"/>
      <c r="D391" s="429"/>
      <c r="E391" s="429"/>
      <c r="F391" s="488" t="s">
        <v>307</v>
      </c>
      <c r="G391" s="488"/>
      <c r="H391" s="488"/>
      <c r="I391" s="124">
        <v>905</v>
      </c>
      <c r="J391" s="125">
        <v>801</v>
      </c>
      <c r="K391" s="126">
        <v>4409906</v>
      </c>
      <c r="L391" s="124">
        <v>0</v>
      </c>
      <c r="M391" s="127">
        <v>2931.6238900000003</v>
      </c>
      <c r="N391" s="127">
        <v>2874.40448</v>
      </c>
      <c r="O391" s="123">
        <f t="shared" si="5"/>
        <v>0.9804820085566979</v>
      </c>
    </row>
    <row r="392" spans="1:15" s="109" customFormat="1" ht="27" customHeight="1">
      <c r="A392" s="118"/>
      <c r="B392" s="427"/>
      <c r="C392" s="428"/>
      <c r="D392" s="429"/>
      <c r="E392" s="429"/>
      <c r="F392" s="429"/>
      <c r="G392" s="489" t="s">
        <v>175</v>
      </c>
      <c r="H392" s="489"/>
      <c r="I392" s="124">
        <v>905</v>
      </c>
      <c r="J392" s="125">
        <v>801</v>
      </c>
      <c r="K392" s="126">
        <v>4409906</v>
      </c>
      <c r="L392" s="124">
        <v>1</v>
      </c>
      <c r="M392" s="127">
        <v>2931.6238900000003</v>
      </c>
      <c r="N392" s="127">
        <v>2874.40448</v>
      </c>
      <c r="O392" s="128">
        <f t="shared" si="5"/>
        <v>0.9804820085566979</v>
      </c>
    </row>
    <row r="393" spans="1:15" s="109" customFormat="1" ht="42.75" customHeight="1">
      <c r="A393" s="118"/>
      <c r="B393" s="427"/>
      <c r="C393" s="428"/>
      <c r="D393" s="429"/>
      <c r="E393" s="429"/>
      <c r="F393" s="429"/>
      <c r="G393" s="430"/>
      <c r="H393" s="431" t="s">
        <v>218</v>
      </c>
      <c r="I393" s="124">
        <v>905</v>
      </c>
      <c r="J393" s="125">
        <v>801</v>
      </c>
      <c r="K393" s="126">
        <v>4409906</v>
      </c>
      <c r="L393" s="124">
        <v>1</v>
      </c>
      <c r="M393" s="127">
        <v>1285.206</v>
      </c>
      <c r="N393" s="127">
        <v>0</v>
      </c>
      <c r="O393" s="128">
        <f t="shared" si="5"/>
        <v>0</v>
      </c>
    </row>
    <row r="394" spans="1:15" s="109" customFormat="1" ht="13.5" customHeight="1">
      <c r="A394" s="118"/>
      <c r="B394" s="427"/>
      <c r="C394" s="428"/>
      <c r="D394" s="488" t="s">
        <v>693</v>
      </c>
      <c r="E394" s="488"/>
      <c r="F394" s="488"/>
      <c r="G394" s="488"/>
      <c r="H394" s="488"/>
      <c r="I394" s="124">
        <v>905</v>
      </c>
      <c r="J394" s="125">
        <v>801</v>
      </c>
      <c r="K394" s="126">
        <v>4420000</v>
      </c>
      <c r="L394" s="124">
        <v>0</v>
      </c>
      <c r="M394" s="127">
        <v>29758.717710000004</v>
      </c>
      <c r="N394" s="127">
        <v>24264.978419999996</v>
      </c>
      <c r="O394" s="128">
        <f t="shared" si="5"/>
        <v>0.8153905909677717</v>
      </c>
    </row>
    <row r="395" spans="1:15" s="109" customFormat="1" ht="31.5" customHeight="1">
      <c r="A395" s="118"/>
      <c r="B395" s="427"/>
      <c r="C395" s="428"/>
      <c r="D395" s="429"/>
      <c r="E395" s="488" t="s">
        <v>173</v>
      </c>
      <c r="F395" s="488"/>
      <c r="G395" s="488"/>
      <c r="H395" s="488"/>
      <c r="I395" s="124">
        <v>905</v>
      </c>
      <c r="J395" s="125">
        <v>801</v>
      </c>
      <c r="K395" s="126">
        <v>4429900</v>
      </c>
      <c r="L395" s="124">
        <v>0</v>
      </c>
      <c r="M395" s="127">
        <v>29758.717710000004</v>
      </c>
      <c r="N395" s="127">
        <v>24264.978419999996</v>
      </c>
      <c r="O395" s="128">
        <f t="shared" si="5"/>
        <v>0.8153905909677717</v>
      </c>
    </row>
    <row r="396" spans="1:15" s="109" customFormat="1" ht="26.25" customHeight="1">
      <c r="A396" s="118"/>
      <c r="B396" s="427"/>
      <c r="C396" s="428"/>
      <c r="D396" s="429"/>
      <c r="E396" s="429"/>
      <c r="F396" s="429"/>
      <c r="G396" s="489" t="s">
        <v>175</v>
      </c>
      <c r="H396" s="489"/>
      <c r="I396" s="124">
        <v>905</v>
      </c>
      <c r="J396" s="125">
        <v>801</v>
      </c>
      <c r="K396" s="126">
        <v>4429900</v>
      </c>
      <c r="L396" s="124">
        <v>1</v>
      </c>
      <c r="M396" s="127">
        <v>29758.717710000004</v>
      </c>
      <c r="N396" s="127">
        <v>24264.978419999996</v>
      </c>
      <c r="O396" s="128">
        <f t="shared" si="5"/>
        <v>0.8153905909677717</v>
      </c>
    </row>
    <row r="397" spans="1:15" s="109" customFormat="1" ht="18" customHeight="1">
      <c r="A397" s="118"/>
      <c r="B397" s="427"/>
      <c r="C397" s="428"/>
      <c r="D397" s="429"/>
      <c r="E397" s="429"/>
      <c r="F397" s="429"/>
      <c r="G397" s="430"/>
      <c r="H397" s="431" t="s">
        <v>171</v>
      </c>
      <c r="I397" s="124">
        <v>905</v>
      </c>
      <c r="J397" s="125">
        <v>801</v>
      </c>
      <c r="K397" s="126">
        <v>4429900</v>
      </c>
      <c r="L397" s="124">
        <v>1</v>
      </c>
      <c r="M397" s="127">
        <v>1988.0003800000002</v>
      </c>
      <c r="N397" s="127">
        <v>0</v>
      </c>
      <c r="O397" s="128">
        <f t="shared" si="5"/>
        <v>0</v>
      </c>
    </row>
    <row r="398" spans="1:15" s="109" customFormat="1" ht="45" customHeight="1">
      <c r="A398" s="118"/>
      <c r="B398" s="427"/>
      <c r="C398" s="428"/>
      <c r="D398" s="429"/>
      <c r="E398" s="429"/>
      <c r="F398" s="429"/>
      <c r="G398" s="430"/>
      <c r="H398" s="431" t="s">
        <v>218</v>
      </c>
      <c r="I398" s="124">
        <v>905</v>
      </c>
      <c r="J398" s="125">
        <v>801</v>
      </c>
      <c r="K398" s="126">
        <v>4429900</v>
      </c>
      <c r="L398" s="124">
        <v>1</v>
      </c>
      <c r="M398" s="127">
        <v>1594.6406800000002</v>
      </c>
      <c r="N398" s="127">
        <v>0</v>
      </c>
      <c r="O398" s="128">
        <f t="shared" si="5"/>
        <v>0</v>
      </c>
    </row>
    <row r="399" spans="1:15" s="109" customFormat="1" ht="29.25" customHeight="1">
      <c r="A399" s="118"/>
      <c r="B399" s="427"/>
      <c r="C399" s="428"/>
      <c r="D399" s="429"/>
      <c r="E399" s="429"/>
      <c r="F399" s="429"/>
      <c r="G399" s="430"/>
      <c r="H399" s="431" t="s">
        <v>153</v>
      </c>
      <c r="I399" s="124">
        <v>905</v>
      </c>
      <c r="J399" s="125">
        <v>801</v>
      </c>
      <c r="K399" s="126">
        <v>4429900</v>
      </c>
      <c r="L399" s="124">
        <v>1</v>
      </c>
      <c r="M399" s="127">
        <v>2877.7772999999997</v>
      </c>
      <c r="N399" s="127">
        <v>0</v>
      </c>
      <c r="O399" s="128">
        <f t="shared" si="5"/>
        <v>0</v>
      </c>
    </row>
    <row r="400" spans="1:15" s="109" customFormat="1" ht="42.75" customHeight="1">
      <c r="A400" s="118"/>
      <c r="B400" s="427"/>
      <c r="C400" s="428"/>
      <c r="D400" s="488" t="s">
        <v>308</v>
      </c>
      <c r="E400" s="488"/>
      <c r="F400" s="488"/>
      <c r="G400" s="488"/>
      <c r="H400" s="488"/>
      <c r="I400" s="124">
        <v>905</v>
      </c>
      <c r="J400" s="125">
        <v>801</v>
      </c>
      <c r="K400" s="126">
        <v>4500000</v>
      </c>
      <c r="L400" s="124">
        <v>0</v>
      </c>
      <c r="M400" s="127">
        <v>635.05</v>
      </c>
      <c r="N400" s="127">
        <v>635.05</v>
      </c>
      <c r="O400" s="128">
        <f aca="true" t="shared" si="6" ref="O400:O463">N400/M400</f>
        <v>1</v>
      </c>
    </row>
    <row r="401" spans="1:15" s="109" customFormat="1" ht="45" customHeight="1">
      <c r="A401" s="118"/>
      <c r="B401" s="427"/>
      <c r="C401" s="428"/>
      <c r="D401" s="429"/>
      <c r="E401" s="488" t="s">
        <v>309</v>
      </c>
      <c r="F401" s="488"/>
      <c r="G401" s="488"/>
      <c r="H401" s="488"/>
      <c r="I401" s="124">
        <v>905</v>
      </c>
      <c r="J401" s="125">
        <v>801</v>
      </c>
      <c r="K401" s="126">
        <v>4500600</v>
      </c>
      <c r="L401" s="124">
        <v>0</v>
      </c>
      <c r="M401" s="127">
        <v>635.05</v>
      </c>
      <c r="N401" s="127">
        <v>635.05</v>
      </c>
      <c r="O401" s="128">
        <f t="shared" si="6"/>
        <v>1</v>
      </c>
    </row>
    <row r="402" spans="1:15" s="109" customFormat="1" ht="26.25" customHeight="1">
      <c r="A402" s="118"/>
      <c r="B402" s="427"/>
      <c r="C402" s="428"/>
      <c r="D402" s="429"/>
      <c r="E402" s="429"/>
      <c r="F402" s="429"/>
      <c r="G402" s="489" t="s">
        <v>175</v>
      </c>
      <c r="H402" s="489"/>
      <c r="I402" s="124">
        <v>905</v>
      </c>
      <c r="J402" s="125">
        <v>801</v>
      </c>
      <c r="K402" s="126">
        <v>4500600</v>
      </c>
      <c r="L402" s="124">
        <v>1</v>
      </c>
      <c r="M402" s="127">
        <v>625</v>
      </c>
      <c r="N402" s="127">
        <v>625</v>
      </c>
      <c r="O402" s="123">
        <f t="shared" si="6"/>
        <v>1</v>
      </c>
    </row>
    <row r="403" spans="1:15" s="109" customFormat="1" ht="60.75" customHeight="1">
      <c r="A403" s="118"/>
      <c r="B403" s="427"/>
      <c r="C403" s="428"/>
      <c r="D403" s="429"/>
      <c r="E403" s="429"/>
      <c r="F403" s="488" t="s">
        <v>310</v>
      </c>
      <c r="G403" s="488"/>
      <c r="H403" s="488"/>
      <c r="I403" s="124">
        <v>905</v>
      </c>
      <c r="J403" s="125">
        <v>801</v>
      </c>
      <c r="K403" s="126">
        <v>4500601</v>
      </c>
      <c r="L403" s="124">
        <v>0</v>
      </c>
      <c r="M403" s="127">
        <v>10.05</v>
      </c>
      <c r="N403" s="127">
        <v>10.05</v>
      </c>
      <c r="O403" s="128">
        <f t="shared" si="6"/>
        <v>1</v>
      </c>
    </row>
    <row r="404" spans="1:15" s="109" customFormat="1" ht="27.75" customHeight="1">
      <c r="A404" s="118"/>
      <c r="B404" s="427"/>
      <c r="C404" s="428"/>
      <c r="D404" s="429"/>
      <c r="E404" s="429"/>
      <c r="F404" s="429"/>
      <c r="G404" s="489" t="s">
        <v>175</v>
      </c>
      <c r="H404" s="489"/>
      <c r="I404" s="124">
        <v>905</v>
      </c>
      <c r="J404" s="125">
        <v>801</v>
      </c>
      <c r="K404" s="126">
        <v>4500601</v>
      </c>
      <c r="L404" s="124">
        <v>1</v>
      </c>
      <c r="M404" s="127">
        <v>10.05</v>
      </c>
      <c r="N404" s="127">
        <v>10.05</v>
      </c>
      <c r="O404" s="128">
        <f t="shared" si="6"/>
        <v>1</v>
      </c>
    </row>
    <row r="405" spans="1:16" s="109" customFormat="1" ht="41.25" customHeight="1">
      <c r="A405" s="118"/>
      <c r="B405" s="427"/>
      <c r="C405" s="491" t="s">
        <v>107</v>
      </c>
      <c r="D405" s="491"/>
      <c r="E405" s="491"/>
      <c r="F405" s="491"/>
      <c r="G405" s="491"/>
      <c r="H405" s="491"/>
      <c r="I405" s="119">
        <v>905</v>
      </c>
      <c r="J405" s="120">
        <v>806</v>
      </c>
      <c r="K405" s="121">
        <v>0</v>
      </c>
      <c r="L405" s="119">
        <v>0</v>
      </c>
      <c r="M405" s="122">
        <v>0.501</v>
      </c>
      <c r="N405" s="122">
        <v>0.001</v>
      </c>
      <c r="O405" s="128">
        <f t="shared" si="6"/>
        <v>0.001996007984031936</v>
      </c>
      <c r="P405" s="139"/>
    </row>
    <row r="406" spans="1:15" s="109" customFormat="1" ht="20.25" customHeight="1">
      <c r="A406" s="118"/>
      <c r="B406" s="427"/>
      <c r="C406" s="428"/>
      <c r="D406" s="488" t="s">
        <v>311</v>
      </c>
      <c r="E406" s="488"/>
      <c r="F406" s="488"/>
      <c r="G406" s="488"/>
      <c r="H406" s="488"/>
      <c r="I406" s="124">
        <v>905</v>
      </c>
      <c r="J406" s="125">
        <v>806</v>
      </c>
      <c r="K406" s="126">
        <v>5220000</v>
      </c>
      <c r="L406" s="124">
        <v>0</v>
      </c>
      <c r="M406" s="127">
        <v>0.001</v>
      </c>
      <c r="N406" s="127">
        <v>0.001</v>
      </c>
      <c r="O406" s="128">
        <f t="shared" si="6"/>
        <v>1</v>
      </c>
    </row>
    <row r="407" spans="1:15" s="109" customFormat="1" ht="28.5" customHeight="1">
      <c r="A407" s="118"/>
      <c r="B407" s="427"/>
      <c r="C407" s="428"/>
      <c r="D407" s="429"/>
      <c r="E407" s="488" t="s">
        <v>312</v>
      </c>
      <c r="F407" s="488"/>
      <c r="G407" s="488"/>
      <c r="H407" s="488"/>
      <c r="I407" s="124">
        <v>905</v>
      </c>
      <c r="J407" s="125">
        <v>806</v>
      </c>
      <c r="K407" s="126">
        <v>5221600</v>
      </c>
      <c r="L407" s="124">
        <v>0</v>
      </c>
      <c r="M407" s="127">
        <v>0.001</v>
      </c>
      <c r="N407" s="127">
        <v>0.001</v>
      </c>
      <c r="O407" s="128">
        <f t="shared" si="6"/>
        <v>1</v>
      </c>
    </row>
    <row r="408" spans="1:15" s="109" customFormat="1" ht="72.75" customHeight="1">
      <c r="A408" s="118"/>
      <c r="B408" s="427"/>
      <c r="C408" s="428"/>
      <c r="D408" s="429"/>
      <c r="E408" s="429"/>
      <c r="F408" s="488" t="s">
        <v>313</v>
      </c>
      <c r="G408" s="488"/>
      <c r="H408" s="488"/>
      <c r="I408" s="124">
        <v>905</v>
      </c>
      <c r="J408" s="125">
        <v>806</v>
      </c>
      <c r="K408" s="126">
        <v>5221602</v>
      </c>
      <c r="L408" s="124">
        <v>0</v>
      </c>
      <c r="M408" s="127">
        <v>0.001</v>
      </c>
      <c r="N408" s="127">
        <v>0.001</v>
      </c>
      <c r="O408" s="128">
        <f t="shared" si="6"/>
        <v>1</v>
      </c>
    </row>
    <row r="409" spans="1:15" s="109" customFormat="1" ht="60" customHeight="1">
      <c r="A409" s="118"/>
      <c r="B409" s="427"/>
      <c r="C409" s="428"/>
      <c r="D409" s="429"/>
      <c r="E409" s="429"/>
      <c r="F409" s="429"/>
      <c r="G409" s="489" t="s">
        <v>314</v>
      </c>
      <c r="H409" s="489"/>
      <c r="I409" s="124">
        <v>905</v>
      </c>
      <c r="J409" s="125">
        <v>806</v>
      </c>
      <c r="K409" s="126">
        <v>5221602</v>
      </c>
      <c r="L409" s="124">
        <v>23</v>
      </c>
      <c r="M409" s="127">
        <v>0.001</v>
      </c>
      <c r="N409" s="127">
        <v>0.001</v>
      </c>
      <c r="O409" s="128">
        <f t="shared" si="6"/>
        <v>1</v>
      </c>
    </row>
    <row r="410" spans="1:15" s="109" customFormat="1" ht="27.75" customHeight="1">
      <c r="A410" s="118"/>
      <c r="B410" s="427"/>
      <c r="C410" s="428"/>
      <c r="D410" s="488" t="s">
        <v>708</v>
      </c>
      <c r="E410" s="488"/>
      <c r="F410" s="488"/>
      <c r="G410" s="488"/>
      <c r="H410" s="488"/>
      <c r="I410" s="124">
        <v>905</v>
      </c>
      <c r="J410" s="125">
        <v>806</v>
      </c>
      <c r="K410" s="126">
        <v>7950000</v>
      </c>
      <c r="L410" s="124">
        <v>0</v>
      </c>
      <c r="M410" s="127">
        <v>0.5</v>
      </c>
      <c r="N410" s="127">
        <v>0</v>
      </c>
      <c r="O410" s="123">
        <f t="shared" si="6"/>
        <v>0</v>
      </c>
    </row>
    <row r="411" spans="1:15" s="109" customFormat="1" ht="148.5" customHeight="1">
      <c r="A411" s="118"/>
      <c r="B411" s="427"/>
      <c r="C411" s="428"/>
      <c r="D411" s="429"/>
      <c r="E411" s="429"/>
      <c r="F411" s="488" t="s">
        <v>217</v>
      </c>
      <c r="G411" s="488"/>
      <c r="H411" s="488"/>
      <c r="I411" s="124">
        <v>905</v>
      </c>
      <c r="J411" s="125">
        <v>806</v>
      </c>
      <c r="K411" s="126">
        <v>7950020</v>
      </c>
      <c r="L411" s="124">
        <v>0</v>
      </c>
      <c r="M411" s="127">
        <v>0.5</v>
      </c>
      <c r="N411" s="127">
        <v>0</v>
      </c>
      <c r="O411" s="128">
        <f t="shared" si="6"/>
        <v>0</v>
      </c>
    </row>
    <row r="412" spans="1:15" s="109" customFormat="1" ht="27" customHeight="1">
      <c r="A412" s="118"/>
      <c r="B412" s="427"/>
      <c r="C412" s="428"/>
      <c r="D412" s="429"/>
      <c r="E412" s="429"/>
      <c r="F412" s="429"/>
      <c r="G412" s="489" t="s">
        <v>149</v>
      </c>
      <c r="H412" s="489"/>
      <c r="I412" s="124">
        <v>905</v>
      </c>
      <c r="J412" s="125">
        <v>806</v>
      </c>
      <c r="K412" s="126">
        <v>7950020</v>
      </c>
      <c r="L412" s="124">
        <v>500</v>
      </c>
      <c r="M412" s="127">
        <v>0.5</v>
      </c>
      <c r="N412" s="127">
        <v>0</v>
      </c>
      <c r="O412" s="128">
        <f t="shared" si="6"/>
        <v>0</v>
      </c>
    </row>
    <row r="413" spans="1:15" s="109" customFormat="1" ht="41.25" customHeight="1">
      <c r="A413" s="118"/>
      <c r="B413" s="427"/>
      <c r="C413" s="428"/>
      <c r="D413" s="429"/>
      <c r="E413" s="429"/>
      <c r="F413" s="429"/>
      <c r="G413" s="430"/>
      <c r="H413" s="431" t="s">
        <v>218</v>
      </c>
      <c r="I413" s="124">
        <v>905</v>
      </c>
      <c r="J413" s="125">
        <v>806</v>
      </c>
      <c r="K413" s="126">
        <v>7950020</v>
      </c>
      <c r="L413" s="124">
        <v>500</v>
      </c>
      <c r="M413" s="127">
        <v>0.5</v>
      </c>
      <c r="N413" s="127">
        <v>0</v>
      </c>
      <c r="O413" s="128">
        <f t="shared" si="6"/>
        <v>0</v>
      </c>
    </row>
    <row r="414" spans="1:16" s="109" customFormat="1" ht="14.25" customHeight="1">
      <c r="A414" s="118"/>
      <c r="B414" s="427"/>
      <c r="C414" s="491" t="s">
        <v>112</v>
      </c>
      <c r="D414" s="491"/>
      <c r="E414" s="491"/>
      <c r="F414" s="491"/>
      <c r="G414" s="491"/>
      <c r="H414" s="491"/>
      <c r="I414" s="119">
        <v>905</v>
      </c>
      <c r="J414" s="120">
        <v>901</v>
      </c>
      <c r="K414" s="121">
        <v>0</v>
      </c>
      <c r="L414" s="119">
        <v>0</v>
      </c>
      <c r="M414" s="122">
        <v>210769.78545</v>
      </c>
      <c r="N414" s="122">
        <v>192466.48605000004</v>
      </c>
      <c r="O414" s="128">
        <f t="shared" si="6"/>
        <v>0.9131597569313749</v>
      </c>
      <c r="P414" s="139"/>
    </row>
    <row r="415" spans="1:15" s="109" customFormat="1" ht="32.25" customHeight="1">
      <c r="A415" s="118"/>
      <c r="B415" s="427"/>
      <c r="C415" s="428"/>
      <c r="D415" s="488" t="s">
        <v>315</v>
      </c>
      <c r="E415" s="488"/>
      <c r="F415" s="488"/>
      <c r="G415" s="488"/>
      <c r="H415" s="488"/>
      <c r="I415" s="124">
        <v>905</v>
      </c>
      <c r="J415" s="125">
        <v>901</v>
      </c>
      <c r="K415" s="126">
        <v>4700000</v>
      </c>
      <c r="L415" s="124">
        <v>0</v>
      </c>
      <c r="M415" s="127">
        <v>178401.36334</v>
      </c>
      <c r="N415" s="127">
        <v>163180.55116000003</v>
      </c>
      <c r="O415" s="128">
        <f t="shared" si="6"/>
        <v>0.914682198078319</v>
      </c>
    </row>
    <row r="416" spans="1:15" s="109" customFormat="1" ht="27.75" customHeight="1">
      <c r="A416" s="118"/>
      <c r="B416" s="427"/>
      <c r="C416" s="428"/>
      <c r="D416" s="429"/>
      <c r="E416" s="488" t="s">
        <v>173</v>
      </c>
      <c r="F416" s="488"/>
      <c r="G416" s="488"/>
      <c r="H416" s="488"/>
      <c r="I416" s="124">
        <v>905</v>
      </c>
      <c r="J416" s="125">
        <v>901</v>
      </c>
      <c r="K416" s="126">
        <v>4709900</v>
      </c>
      <c r="L416" s="124">
        <v>0</v>
      </c>
      <c r="M416" s="127">
        <v>178401.36334</v>
      </c>
      <c r="N416" s="127">
        <v>163180.55116000003</v>
      </c>
      <c r="O416" s="128">
        <f t="shared" si="6"/>
        <v>0.914682198078319</v>
      </c>
    </row>
    <row r="417" spans="1:15" s="109" customFormat="1" ht="30.75" customHeight="1">
      <c r="A417" s="118"/>
      <c r="B417" s="427"/>
      <c r="C417" s="428"/>
      <c r="D417" s="429"/>
      <c r="E417" s="429"/>
      <c r="F417" s="429"/>
      <c r="G417" s="489" t="s">
        <v>175</v>
      </c>
      <c r="H417" s="489"/>
      <c r="I417" s="124">
        <v>905</v>
      </c>
      <c r="J417" s="125">
        <v>901</v>
      </c>
      <c r="K417" s="126">
        <v>4709900</v>
      </c>
      <c r="L417" s="124">
        <v>1</v>
      </c>
      <c r="M417" s="127">
        <v>175701.36334</v>
      </c>
      <c r="N417" s="127">
        <v>163180.55116000003</v>
      </c>
      <c r="O417" s="128">
        <f t="shared" si="6"/>
        <v>0.9287381045770776</v>
      </c>
    </row>
    <row r="418" spans="1:15" s="109" customFormat="1" ht="15.75" customHeight="1">
      <c r="A418" s="118"/>
      <c r="B418" s="427"/>
      <c r="C418" s="428"/>
      <c r="D418" s="429"/>
      <c r="E418" s="429"/>
      <c r="F418" s="429"/>
      <c r="G418" s="430"/>
      <c r="H418" s="431" t="s">
        <v>171</v>
      </c>
      <c r="I418" s="124">
        <v>905</v>
      </c>
      <c r="J418" s="125">
        <v>901</v>
      </c>
      <c r="K418" s="126">
        <v>4709900</v>
      </c>
      <c r="L418" s="124">
        <v>1</v>
      </c>
      <c r="M418" s="127">
        <v>250.80519</v>
      </c>
      <c r="N418" s="127">
        <v>0</v>
      </c>
      <c r="O418" s="128">
        <f t="shared" si="6"/>
        <v>0</v>
      </c>
    </row>
    <row r="419" spans="1:15" s="109" customFormat="1" ht="43.5" customHeight="1">
      <c r="A419" s="118"/>
      <c r="B419" s="427"/>
      <c r="C419" s="428"/>
      <c r="D419" s="429"/>
      <c r="E419" s="429"/>
      <c r="F419" s="429"/>
      <c r="G419" s="430"/>
      <c r="H419" s="431" t="s">
        <v>218</v>
      </c>
      <c r="I419" s="124">
        <v>905</v>
      </c>
      <c r="J419" s="125">
        <v>901</v>
      </c>
      <c r="K419" s="126">
        <v>4709900</v>
      </c>
      <c r="L419" s="124">
        <v>1</v>
      </c>
      <c r="M419" s="127">
        <v>6730.77809</v>
      </c>
      <c r="N419" s="127">
        <v>0</v>
      </c>
      <c r="O419" s="128">
        <f t="shared" si="6"/>
        <v>0</v>
      </c>
    </row>
    <row r="420" spans="1:15" s="109" customFormat="1" ht="28.5" customHeight="1">
      <c r="A420" s="118"/>
      <c r="B420" s="427"/>
      <c r="C420" s="428"/>
      <c r="D420" s="429"/>
      <c r="E420" s="429"/>
      <c r="F420" s="429"/>
      <c r="G420" s="430"/>
      <c r="H420" s="431" t="s">
        <v>153</v>
      </c>
      <c r="I420" s="124">
        <v>905</v>
      </c>
      <c r="J420" s="125">
        <v>901</v>
      </c>
      <c r="K420" s="126">
        <v>4709900</v>
      </c>
      <c r="L420" s="124">
        <v>1</v>
      </c>
      <c r="M420" s="127">
        <v>4150.869930000001</v>
      </c>
      <c r="N420" s="127">
        <v>0</v>
      </c>
      <c r="O420" s="128">
        <f t="shared" si="6"/>
        <v>0</v>
      </c>
    </row>
    <row r="421" spans="1:15" s="109" customFormat="1" ht="73.5" customHeight="1">
      <c r="A421" s="118"/>
      <c r="B421" s="427"/>
      <c r="C421" s="428"/>
      <c r="D421" s="429"/>
      <c r="E421" s="429"/>
      <c r="F421" s="488" t="s">
        <v>316</v>
      </c>
      <c r="G421" s="488"/>
      <c r="H421" s="488"/>
      <c r="I421" s="124">
        <v>905</v>
      </c>
      <c r="J421" s="125">
        <v>901</v>
      </c>
      <c r="K421" s="126">
        <v>4709915</v>
      </c>
      <c r="L421" s="124">
        <v>0</v>
      </c>
      <c r="M421" s="127">
        <v>2700</v>
      </c>
      <c r="N421" s="127">
        <v>0</v>
      </c>
      <c r="O421" s="128">
        <f t="shared" si="6"/>
        <v>0</v>
      </c>
    </row>
    <row r="422" spans="1:15" s="109" customFormat="1" ht="28.5" customHeight="1">
      <c r="A422" s="118"/>
      <c r="B422" s="427"/>
      <c r="C422" s="428"/>
      <c r="D422" s="429"/>
      <c r="E422" s="429"/>
      <c r="F422" s="429"/>
      <c r="G422" s="489" t="s">
        <v>175</v>
      </c>
      <c r="H422" s="489"/>
      <c r="I422" s="124">
        <v>905</v>
      </c>
      <c r="J422" s="125">
        <v>901</v>
      </c>
      <c r="K422" s="126">
        <v>4709915</v>
      </c>
      <c r="L422" s="124">
        <v>1</v>
      </c>
      <c r="M422" s="127">
        <v>2700</v>
      </c>
      <c r="N422" s="127">
        <v>0</v>
      </c>
      <c r="O422" s="128">
        <f t="shared" si="6"/>
        <v>0</v>
      </c>
    </row>
    <row r="423" spans="1:15" s="109" customFormat="1" ht="16.5" customHeight="1">
      <c r="A423" s="118"/>
      <c r="B423" s="427"/>
      <c r="C423" s="428"/>
      <c r="D423" s="488" t="s">
        <v>317</v>
      </c>
      <c r="E423" s="488"/>
      <c r="F423" s="488"/>
      <c r="G423" s="488"/>
      <c r="H423" s="488"/>
      <c r="I423" s="124">
        <v>905</v>
      </c>
      <c r="J423" s="125">
        <v>901</v>
      </c>
      <c r="K423" s="126">
        <v>4760000</v>
      </c>
      <c r="L423" s="124">
        <v>0</v>
      </c>
      <c r="M423" s="127">
        <v>32368.422110000003</v>
      </c>
      <c r="N423" s="127">
        <v>29285.93489</v>
      </c>
      <c r="O423" s="128">
        <f t="shared" si="6"/>
        <v>0.9047686906230845</v>
      </c>
    </row>
    <row r="424" spans="1:15" s="109" customFormat="1" ht="28.5" customHeight="1">
      <c r="A424" s="118"/>
      <c r="B424" s="427"/>
      <c r="C424" s="428"/>
      <c r="D424" s="429"/>
      <c r="E424" s="488" t="s">
        <v>173</v>
      </c>
      <c r="F424" s="488"/>
      <c r="G424" s="488"/>
      <c r="H424" s="488"/>
      <c r="I424" s="124">
        <v>905</v>
      </c>
      <c r="J424" s="125">
        <v>901</v>
      </c>
      <c r="K424" s="126">
        <v>4769900</v>
      </c>
      <c r="L424" s="124">
        <v>0</v>
      </c>
      <c r="M424" s="127">
        <v>32368.422110000003</v>
      </c>
      <c r="N424" s="127">
        <v>29285.93489</v>
      </c>
      <c r="O424" s="128">
        <f t="shared" si="6"/>
        <v>0.9047686906230845</v>
      </c>
    </row>
    <row r="425" spans="1:15" s="109" customFormat="1" ht="27.75" customHeight="1">
      <c r="A425" s="118"/>
      <c r="B425" s="427"/>
      <c r="C425" s="428"/>
      <c r="D425" s="429"/>
      <c r="E425" s="429"/>
      <c r="F425" s="429"/>
      <c r="G425" s="489" t="s">
        <v>175</v>
      </c>
      <c r="H425" s="489"/>
      <c r="I425" s="124">
        <v>905</v>
      </c>
      <c r="J425" s="125">
        <v>901</v>
      </c>
      <c r="K425" s="126">
        <v>4769900</v>
      </c>
      <c r="L425" s="124">
        <v>1</v>
      </c>
      <c r="M425" s="127">
        <v>31868.422110000003</v>
      </c>
      <c r="N425" s="127">
        <v>29285.93489</v>
      </c>
      <c r="O425" s="128">
        <f t="shared" si="6"/>
        <v>0.9189640701040657</v>
      </c>
    </row>
    <row r="426" spans="1:15" s="109" customFormat="1" ht="45.75" customHeight="1">
      <c r="A426" s="118"/>
      <c r="B426" s="427"/>
      <c r="C426" s="428"/>
      <c r="D426" s="429"/>
      <c r="E426" s="429"/>
      <c r="F426" s="429"/>
      <c r="G426" s="430"/>
      <c r="H426" s="431" t="s">
        <v>218</v>
      </c>
      <c r="I426" s="124">
        <v>905</v>
      </c>
      <c r="J426" s="125">
        <v>901</v>
      </c>
      <c r="K426" s="126">
        <v>4769900</v>
      </c>
      <c r="L426" s="124">
        <v>1</v>
      </c>
      <c r="M426" s="127">
        <v>1764.5125699999999</v>
      </c>
      <c r="N426" s="127">
        <v>0</v>
      </c>
      <c r="O426" s="128">
        <f t="shared" si="6"/>
        <v>0</v>
      </c>
    </row>
    <row r="427" spans="1:15" s="109" customFormat="1" ht="61.5" customHeight="1">
      <c r="A427" s="118"/>
      <c r="B427" s="427"/>
      <c r="C427" s="428"/>
      <c r="D427" s="429"/>
      <c r="E427" s="429"/>
      <c r="F427" s="488" t="s">
        <v>318</v>
      </c>
      <c r="G427" s="488"/>
      <c r="H427" s="488"/>
      <c r="I427" s="124">
        <v>905</v>
      </c>
      <c r="J427" s="125">
        <v>901</v>
      </c>
      <c r="K427" s="126">
        <v>4769915</v>
      </c>
      <c r="L427" s="124">
        <v>0</v>
      </c>
      <c r="M427" s="127">
        <v>500</v>
      </c>
      <c r="N427" s="127">
        <v>0</v>
      </c>
      <c r="O427" s="128">
        <f t="shared" si="6"/>
        <v>0</v>
      </c>
    </row>
    <row r="428" spans="1:15" s="109" customFormat="1" ht="27" customHeight="1">
      <c r="A428" s="118"/>
      <c r="B428" s="427"/>
      <c r="C428" s="428"/>
      <c r="D428" s="429"/>
      <c r="E428" s="429"/>
      <c r="F428" s="429"/>
      <c r="G428" s="489" t="s">
        <v>175</v>
      </c>
      <c r="H428" s="489"/>
      <c r="I428" s="124">
        <v>905</v>
      </c>
      <c r="J428" s="125">
        <v>901</v>
      </c>
      <c r="K428" s="126">
        <v>4769915</v>
      </c>
      <c r="L428" s="124">
        <v>1</v>
      </c>
      <c r="M428" s="127">
        <v>500</v>
      </c>
      <c r="N428" s="127">
        <v>0</v>
      </c>
      <c r="O428" s="128">
        <f t="shared" si="6"/>
        <v>0</v>
      </c>
    </row>
    <row r="429" spans="1:16" s="109" customFormat="1" ht="14.25" customHeight="1">
      <c r="A429" s="118"/>
      <c r="B429" s="427"/>
      <c r="C429" s="491" t="s">
        <v>114</v>
      </c>
      <c r="D429" s="491"/>
      <c r="E429" s="491"/>
      <c r="F429" s="491"/>
      <c r="G429" s="491"/>
      <c r="H429" s="491"/>
      <c r="I429" s="119">
        <v>905</v>
      </c>
      <c r="J429" s="120">
        <v>902</v>
      </c>
      <c r="K429" s="121">
        <v>0</v>
      </c>
      <c r="L429" s="119">
        <v>0</v>
      </c>
      <c r="M429" s="122">
        <v>246167.8346199999</v>
      </c>
      <c r="N429" s="122">
        <v>232979.36893000006</v>
      </c>
      <c r="O429" s="128">
        <f t="shared" si="6"/>
        <v>0.946424902707706</v>
      </c>
      <c r="P429" s="139"/>
    </row>
    <row r="430" spans="1:15" s="109" customFormat="1" ht="28.5" customHeight="1">
      <c r="A430" s="118"/>
      <c r="B430" s="427"/>
      <c r="C430" s="428"/>
      <c r="D430" s="488" t="s">
        <v>315</v>
      </c>
      <c r="E430" s="488"/>
      <c r="F430" s="488"/>
      <c r="G430" s="488"/>
      <c r="H430" s="488"/>
      <c r="I430" s="124">
        <v>905</v>
      </c>
      <c r="J430" s="125">
        <v>902</v>
      </c>
      <c r="K430" s="126">
        <v>4700000</v>
      </c>
      <c r="L430" s="124">
        <v>0</v>
      </c>
      <c r="M430" s="127">
        <v>33305.83568</v>
      </c>
      <c r="N430" s="127">
        <v>30340.914620000007</v>
      </c>
      <c r="O430" s="128">
        <f t="shared" si="6"/>
        <v>0.9109789320860545</v>
      </c>
    </row>
    <row r="431" spans="1:15" s="109" customFormat="1" ht="30.75" customHeight="1">
      <c r="A431" s="118"/>
      <c r="B431" s="427"/>
      <c r="C431" s="428"/>
      <c r="D431" s="429"/>
      <c r="E431" s="488" t="s">
        <v>173</v>
      </c>
      <c r="F431" s="488"/>
      <c r="G431" s="488"/>
      <c r="H431" s="488"/>
      <c r="I431" s="124">
        <v>905</v>
      </c>
      <c r="J431" s="125">
        <v>902</v>
      </c>
      <c r="K431" s="126">
        <v>4709900</v>
      </c>
      <c r="L431" s="124">
        <v>0</v>
      </c>
      <c r="M431" s="127">
        <v>33305.83568</v>
      </c>
      <c r="N431" s="127">
        <v>30340.914620000007</v>
      </c>
      <c r="O431" s="128">
        <f t="shared" si="6"/>
        <v>0.9109789320860545</v>
      </c>
    </row>
    <row r="432" spans="1:15" s="109" customFormat="1" ht="30.75" customHeight="1">
      <c r="A432" s="118"/>
      <c r="B432" s="427"/>
      <c r="C432" s="428"/>
      <c r="D432" s="429"/>
      <c r="E432" s="429"/>
      <c r="F432" s="429"/>
      <c r="G432" s="489" t="s">
        <v>175</v>
      </c>
      <c r="H432" s="489"/>
      <c r="I432" s="124">
        <v>905</v>
      </c>
      <c r="J432" s="125">
        <v>902</v>
      </c>
      <c r="K432" s="126">
        <v>4709900</v>
      </c>
      <c r="L432" s="124">
        <v>1</v>
      </c>
      <c r="M432" s="127">
        <v>21469.344820000002</v>
      </c>
      <c r="N432" s="127">
        <v>20075.840420000004</v>
      </c>
      <c r="O432" s="128">
        <f t="shared" si="6"/>
        <v>0.9350932964334401</v>
      </c>
    </row>
    <row r="433" spans="1:15" s="109" customFormat="1" ht="15" customHeight="1">
      <c r="A433" s="118"/>
      <c r="B433" s="427"/>
      <c r="C433" s="428"/>
      <c r="D433" s="429"/>
      <c r="E433" s="429"/>
      <c r="F433" s="429"/>
      <c r="G433" s="430"/>
      <c r="H433" s="431" t="s">
        <v>171</v>
      </c>
      <c r="I433" s="124">
        <v>905</v>
      </c>
      <c r="J433" s="125">
        <v>902</v>
      </c>
      <c r="K433" s="126">
        <v>4709900</v>
      </c>
      <c r="L433" s="124">
        <v>1</v>
      </c>
      <c r="M433" s="127">
        <v>331.31638</v>
      </c>
      <c r="N433" s="127">
        <v>0</v>
      </c>
      <c r="O433" s="128">
        <f t="shared" si="6"/>
        <v>0</v>
      </c>
    </row>
    <row r="434" spans="1:15" s="109" customFormat="1" ht="42.75" customHeight="1">
      <c r="A434" s="118"/>
      <c r="B434" s="427"/>
      <c r="C434" s="428"/>
      <c r="D434" s="429"/>
      <c r="E434" s="429"/>
      <c r="F434" s="429"/>
      <c r="G434" s="430"/>
      <c r="H434" s="431" t="s">
        <v>218</v>
      </c>
      <c r="I434" s="124">
        <v>905</v>
      </c>
      <c r="J434" s="125">
        <v>902</v>
      </c>
      <c r="K434" s="126">
        <v>4709900</v>
      </c>
      <c r="L434" s="124">
        <v>1</v>
      </c>
      <c r="M434" s="127">
        <v>7.8517399999999995</v>
      </c>
      <c r="N434" s="127">
        <v>0</v>
      </c>
      <c r="O434" s="128">
        <f t="shared" si="6"/>
        <v>0</v>
      </c>
    </row>
    <row r="435" spans="1:15" s="109" customFormat="1" ht="26.25" customHeight="1">
      <c r="A435" s="118"/>
      <c r="B435" s="427"/>
      <c r="C435" s="428"/>
      <c r="D435" s="429"/>
      <c r="E435" s="429"/>
      <c r="F435" s="488" t="s">
        <v>319</v>
      </c>
      <c r="G435" s="488"/>
      <c r="H435" s="488"/>
      <c r="I435" s="124">
        <v>905</v>
      </c>
      <c r="J435" s="125">
        <v>902</v>
      </c>
      <c r="K435" s="126">
        <v>4709906</v>
      </c>
      <c r="L435" s="124">
        <v>0</v>
      </c>
      <c r="M435" s="127">
        <v>8912.171139999999</v>
      </c>
      <c r="N435" s="127">
        <v>7340.75448</v>
      </c>
      <c r="O435" s="128">
        <f t="shared" si="6"/>
        <v>0.8236774591382006</v>
      </c>
    </row>
    <row r="436" spans="1:15" s="109" customFormat="1" ht="32.25" customHeight="1">
      <c r="A436" s="118"/>
      <c r="B436" s="427"/>
      <c r="C436" s="428"/>
      <c r="D436" s="429"/>
      <c r="E436" s="429"/>
      <c r="F436" s="429"/>
      <c r="G436" s="489" t="s">
        <v>175</v>
      </c>
      <c r="H436" s="489"/>
      <c r="I436" s="124">
        <v>905</v>
      </c>
      <c r="J436" s="125">
        <v>902</v>
      </c>
      <c r="K436" s="126">
        <v>4709906</v>
      </c>
      <c r="L436" s="124">
        <v>1</v>
      </c>
      <c r="M436" s="127">
        <v>8912.171139999999</v>
      </c>
      <c r="N436" s="127">
        <v>7340.75448</v>
      </c>
      <c r="O436" s="128">
        <f t="shared" si="6"/>
        <v>0.8236774591382006</v>
      </c>
    </row>
    <row r="437" spans="1:15" s="109" customFormat="1" ht="42.75" customHeight="1">
      <c r="A437" s="118"/>
      <c r="B437" s="427"/>
      <c r="C437" s="428"/>
      <c r="D437" s="429"/>
      <c r="E437" s="429"/>
      <c r="F437" s="429"/>
      <c r="G437" s="430"/>
      <c r="H437" s="431" t="s">
        <v>218</v>
      </c>
      <c r="I437" s="124">
        <v>905</v>
      </c>
      <c r="J437" s="125">
        <v>902</v>
      </c>
      <c r="K437" s="126">
        <v>4709906</v>
      </c>
      <c r="L437" s="124">
        <v>1</v>
      </c>
      <c r="M437" s="127">
        <v>362.28901</v>
      </c>
      <c r="N437" s="127">
        <v>0</v>
      </c>
      <c r="O437" s="128">
        <f t="shared" si="6"/>
        <v>0</v>
      </c>
    </row>
    <row r="438" spans="1:15" s="109" customFormat="1" ht="29.25" customHeight="1">
      <c r="A438" s="118"/>
      <c r="B438" s="427"/>
      <c r="C438" s="428"/>
      <c r="D438" s="429"/>
      <c r="E438" s="429"/>
      <c r="F438" s="429"/>
      <c r="G438" s="430"/>
      <c r="H438" s="431" t="s">
        <v>153</v>
      </c>
      <c r="I438" s="124">
        <v>905</v>
      </c>
      <c r="J438" s="125">
        <v>902</v>
      </c>
      <c r="K438" s="126">
        <v>4709906</v>
      </c>
      <c r="L438" s="124">
        <v>1</v>
      </c>
      <c r="M438" s="127">
        <v>415.22283000000004</v>
      </c>
      <c r="N438" s="127">
        <v>0</v>
      </c>
      <c r="O438" s="128">
        <f t="shared" si="6"/>
        <v>0</v>
      </c>
    </row>
    <row r="439" spans="1:15" s="109" customFormat="1" ht="118.5" customHeight="1">
      <c r="A439" s="118"/>
      <c r="B439" s="427"/>
      <c r="C439" s="428"/>
      <c r="D439" s="429"/>
      <c r="E439" s="429"/>
      <c r="F439" s="488" t="s">
        <v>912</v>
      </c>
      <c r="G439" s="488"/>
      <c r="H439" s="488"/>
      <c r="I439" s="124">
        <v>905</v>
      </c>
      <c r="J439" s="125">
        <v>902</v>
      </c>
      <c r="K439" s="126">
        <v>4709911</v>
      </c>
      <c r="L439" s="124">
        <v>0</v>
      </c>
      <c r="M439" s="127">
        <v>462.71972</v>
      </c>
      <c r="N439" s="127">
        <v>462.71972</v>
      </c>
      <c r="O439" s="123">
        <f t="shared" si="6"/>
        <v>1</v>
      </c>
    </row>
    <row r="440" spans="1:15" s="109" customFormat="1" ht="28.5" customHeight="1">
      <c r="A440" s="118"/>
      <c r="B440" s="427"/>
      <c r="C440" s="428"/>
      <c r="D440" s="429"/>
      <c r="E440" s="429"/>
      <c r="F440" s="429"/>
      <c r="G440" s="489" t="s">
        <v>175</v>
      </c>
      <c r="H440" s="489"/>
      <c r="I440" s="124">
        <v>905</v>
      </c>
      <c r="J440" s="125">
        <v>902</v>
      </c>
      <c r="K440" s="126">
        <v>4709911</v>
      </c>
      <c r="L440" s="124">
        <v>1</v>
      </c>
      <c r="M440" s="127">
        <v>462.71972</v>
      </c>
      <c r="N440" s="127">
        <v>462.71972</v>
      </c>
      <c r="O440" s="128">
        <f t="shared" si="6"/>
        <v>1</v>
      </c>
    </row>
    <row r="441" spans="1:15" s="109" customFormat="1" ht="43.5" customHeight="1">
      <c r="A441" s="118"/>
      <c r="B441" s="427"/>
      <c r="C441" s="428"/>
      <c r="D441" s="429"/>
      <c r="E441" s="429"/>
      <c r="F441" s="429"/>
      <c r="G441" s="430"/>
      <c r="H441" s="431" t="s">
        <v>218</v>
      </c>
      <c r="I441" s="124">
        <v>905</v>
      </c>
      <c r="J441" s="125">
        <v>902</v>
      </c>
      <c r="K441" s="126">
        <v>4709911</v>
      </c>
      <c r="L441" s="124">
        <v>1</v>
      </c>
      <c r="M441" s="127">
        <v>462.71972</v>
      </c>
      <c r="N441" s="127">
        <v>0</v>
      </c>
      <c r="O441" s="128">
        <f t="shared" si="6"/>
        <v>0</v>
      </c>
    </row>
    <row r="442" spans="1:15" s="109" customFormat="1" ht="106.5" customHeight="1">
      <c r="A442" s="118"/>
      <c r="B442" s="427"/>
      <c r="C442" s="428"/>
      <c r="D442" s="429"/>
      <c r="E442" s="429"/>
      <c r="F442" s="488" t="s">
        <v>320</v>
      </c>
      <c r="G442" s="488"/>
      <c r="H442" s="488"/>
      <c r="I442" s="124">
        <v>905</v>
      </c>
      <c r="J442" s="125">
        <v>902</v>
      </c>
      <c r="K442" s="126">
        <v>4709912</v>
      </c>
      <c r="L442" s="124">
        <v>0</v>
      </c>
      <c r="M442" s="127">
        <v>2461.6</v>
      </c>
      <c r="N442" s="127">
        <v>2461.6</v>
      </c>
      <c r="O442" s="128">
        <f t="shared" si="6"/>
        <v>1</v>
      </c>
    </row>
    <row r="443" spans="1:15" s="109" customFormat="1" ht="29.25" customHeight="1">
      <c r="A443" s="118"/>
      <c r="B443" s="427"/>
      <c r="C443" s="428"/>
      <c r="D443" s="429"/>
      <c r="E443" s="429"/>
      <c r="F443" s="429"/>
      <c r="G443" s="489" t="s">
        <v>175</v>
      </c>
      <c r="H443" s="489"/>
      <c r="I443" s="124">
        <v>905</v>
      </c>
      <c r="J443" s="125">
        <v>902</v>
      </c>
      <c r="K443" s="126">
        <v>4709912</v>
      </c>
      <c r="L443" s="124">
        <v>1</v>
      </c>
      <c r="M443" s="127">
        <v>2461.6</v>
      </c>
      <c r="N443" s="127">
        <v>2461.6</v>
      </c>
      <c r="O443" s="123">
        <f t="shared" si="6"/>
        <v>1</v>
      </c>
    </row>
    <row r="444" spans="1:15" s="109" customFormat="1" ht="30.75" customHeight="1">
      <c r="A444" s="118"/>
      <c r="B444" s="427"/>
      <c r="C444" s="428"/>
      <c r="D444" s="488" t="s">
        <v>321</v>
      </c>
      <c r="E444" s="488"/>
      <c r="F444" s="488"/>
      <c r="G444" s="488"/>
      <c r="H444" s="488"/>
      <c r="I444" s="124">
        <v>905</v>
      </c>
      <c r="J444" s="125">
        <v>902</v>
      </c>
      <c r="K444" s="126">
        <v>4710000</v>
      </c>
      <c r="L444" s="124">
        <v>0</v>
      </c>
      <c r="M444" s="127">
        <v>212861.99894000005</v>
      </c>
      <c r="N444" s="127">
        <v>202638.45431</v>
      </c>
      <c r="O444" s="128">
        <f t="shared" si="6"/>
        <v>0.9519710202811645</v>
      </c>
    </row>
    <row r="445" spans="1:15" s="109" customFormat="1" ht="33.75" customHeight="1">
      <c r="A445" s="118"/>
      <c r="B445" s="427"/>
      <c r="C445" s="428"/>
      <c r="D445" s="429"/>
      <c r="E445" s="488" t="s">
        <v>173</v>
      </c>
      <c r="F445" s="488"/>
      <c r="G445" s="488"/>
      <c r="H445" s="488"/>
      <c r="I445" s="124">
        <v>905</v>
      </c>
      <c r="J445" s="125">
        <v>902</v>
      </c>
      <c r="K445" s="126">
        <v>4719900</v>
      </c>
      <c r="L445" s="124">
        <v>0</v>
      </c>
      <c r="M445" s="127">
        <v>212861.99894000005</v>
      </c>
      <c r="N445" s="127">
        <v>202638.45431</v>
      </c>
      <c r="O445" s="128">
        <f t="shared" si="6"/>
        <v>0.9519710202811645</v>
      </c>
    </row>
    <row r="446" spans="1:15" s="109" customFormat="1" ht="27.75" customHeight="1">
      <c r="A446" s="118"/>
      <c r="B446" s="427"/>
      <c r="C446" s="428"/>
      <c r="D446" s="429"/>
      <c r="E446" s="429"/>
      <c r="F446" s="429"/>
      <c r="G446" s="489" t="s">
        <v>175</v>
      </c>
      <c r="H446" s="489"/>
      <c r="I446" s="124">
        <v>905</v>
      </c>
      <c r="J446" s="125">
        <v>902</v>
      </c>
      <c r="K446" s="126">
        <v>4719900</v>
      </c>
      <c r="L446" s="124">
        <v>1</v>
      </c>
      <c r="M446" s="127">
        <v>163104.93166000006</v>
      </c>
      <c r="N446" s="127">
        <v>152881.51978</v>
      </c>
      <c r="O446" s="128">
        <f t="shared" si="6"/>
        <v>0.9373200321047849</v>
      </c>
    </row>
    <row r="447" spans="1:15" s="109" customFormat="1" ht="15.75" customHeight="1">
      <c r="A447" s="118"/>
      <c r="B447" s="427"/>
      <c r="C447" s="428"/>
      <c r="D447" s="429"/>
      <c r="E447" s="429"/>
      <c r="F447" s="429"/>
      <c r="G447" s="430"/>
      <c r="H447" s="431" t="s">
        <v>171</v>
      </c>
      <c r="I447" s="124">
        <v>905</v>
      </c>
      <c r="J447" s="125">
        <v>902</v>
      </c>
      <c r="K447" s="126">
        <v>4719900</v>
      </c>
      <c r="L447" s="124">
        <v>1</v>
      </c>
      <c r="M447" s="127">
        <v>1291.11421</v>
      </c>
      <c r="N447" s="127">
        <v>0</v>
      </c>
      <c r="O447" s="128">
        <f t="shared" si="6"/>
        <v>0</v>
      </c>
    </row>
    <row r="448" spans="1:15" s="109" customFormat="1" ht="49.5" customHeight="1">
      <c r="A448" s="118"/>
      <c r="B448" s="427"/>
      <c r="C448" s="428"/>
      <c r="D448" s="429"/>
      <c r="E448" s="429"/>
      <c r="F448" s="429"/>
      <c r="G448" s="430"/>
      <c r="H448" s="431" t="s">
        <v>218</v>
      </c>
      <c r="I448" s="124">
        <v>905</v>
      </c>
      <c r="J448" s="125">
        <v>902</v>
      </c>
      <c r="K448" s="126">
        <v>4719900</v>
      </c>
      <c r="L448" s="124">
        <v>1</v>
      </c>
      <c r="M448" s="127">
        <v>2314.3407199999997</v>
      </c>
      <c r="N448" s="127">
        <v>0</v>
      </c>
      <c r="O448" s="128">
        <f t="shared" si="6"/>
        <v>0</v>
      </c>
    </row>
    <row r="449" spans="1:15" s="109" customFormat="1" ht="31.5" customHeight="1">
      <c r="A449" s="118"/>
      <c r="B449" s="427"/>
      <c r="C449" s="428"/>
      <c r="D449" s="429"/>
      <c r="E449" s="429"/>
      <c r="F449" s="429"/>
      <c r="G449" s="430"/>
      <c r="H449" s="431" t="s">
        <v>153</v>
      </c>
      <c r="I449" s="124">
        <v>905</v>
      </c>
      <c r="J449" s="125">
        <v>902</v>
      </c>
      <c r="K449" s="126">
        <v>4719900</v>
      </c>
      <c r="L449" s="124">
        <v>1</v>
      </c>
      <c r="M449" s="127">
        <v>3603.1322</v>
      </c>
      <c r="N449" s="127">
        <v>0</v>
      </c>
      <c r="O449" s="128">
        <f t="shared" si="6"/>
        <v>0</v>
      </c>
    </row>
    <row r="450" spans="1:15" s="109" customFormat="1" ht="120" customHeight="1">
      <c r="A450" s="118"/>
      <c r="B450" s="427"/>
      <c r="C450" s="428"/>
      <c r="D450" s="429"/>
      <c r="E450" s="429"/>
      <c r="F450" s="488" t="s">
        <v>834</v>
      </c>
      <c r="G450" s="488"/>
      <c r="H450" s="488"/>
      <c r="I450" s="124">
        <v>905</v>
      </c>
      <c r="J450" s="125">
        <v>902</v>
      </c>
      <c r="K450" s="126">
        <v>4719902</v>
      </c>
      <c r="L450" s="124">
        <v>0</v>
      </c>
      <c r="M450" s="127">
        <v>39098.787</v>
      </c>
      <c r="N450" s="127">
        <v>39098.65425</v>
      </c>
      <c r="O450" s="128">
        <f t="shared" si="6"/>
        <v>0.9999966047540043</v>
      </c>
    </row>
    <row r="451" spans="1:15" s="109" customFormat="1" ht="30" customHeight="1">
      <c r="A451" s="118"/>
      <c r="B451" s="427"/>
      <c r="C451" s="428"/>
      <c r="D451" s="429"/>
      <c r="E451" s="429"/>
      <c r="F451" s="429"/>
      <c r="G451" s="489" t="s">
        <v>175</v>
      </c>
      <c r="H451" s="489"/>
      <c r="I451" s="124">
        <v>905</v>
      </c>
      <c r="J451" s="125">
        <v>902</v>
      </c>
      <c r="K451" s="126">
        <v>4719902</v>
      </c>
      <c r="L451" s="124">
        <v>1</v>
      </c>
      <c r="M451" s="127">
        <v>39098.787</v>
      </c>
      <c r="N451" s="127">
        <v>39098.65425</v>
      </c>
      <c r="O451" s="128">
        <f t="shared" si="6"/>
        <v>0.9999966047540043</v>
      </c>
    </row>
    <row r="452" spans="1:15" s="109" customFormat="1" ht="125.25" customHeight="1">
      <c r="A452" s="118"/>
      <c r="B452" s="427"/>
      <c r="C452" s="428"/>
      <c r="D452" s="429"/>
      <c r="E452" s="429"/>
      <c r="F452" s="488" t="s">
        <v>835</v>
      </c>
      <c r="G452" s="488"/>
      <c r="H452" s="488"/>
      <c r="I452" s="124">
        <v>905</v>
      </c>
      <c r="J452" s="125">
        <v>902</v>
      </c>
      <c r="K452" s="126">
        <v>4719908</v>
      </c>
      <c r="L452" s="124">
        <v>0</v>
      </c>
      <c r="M452" s="127">
        <v>2161.88028</v>
      </c>
      <c r="N452" s="127">
        <v>2161.88028</v>
      </c>
      <c r="O452" s="128">
        <f t="shared" si="6"/>
        <v>1</v>
      </c>
    </row>
    <row r="453" spans="1:15" s="109" customFormat="1" ht="27.75" customHeight="1">
      <c r="A453" s="118"/>
      <c r="B453" s="427"/>
      <c r="C453" s="428"/>
      <c r="D453" s="429"/>
      <c r="E453" s="429"/>
      <c r="F453" s="429"/>
      <c r="G453" s="489" t="s">
        <v>175</v>
      </c>
      <c r="H453" s="489"/>
      <c r="I453" s="124">
        <v>905</v>
      </c>
      <c r="J453" s="125">
        <v>902</v>
      </c>
      <c r="K453" s="126">
        <v>4719908</v>
      </c>
      <c r="L453" s="124">
        <v>1</v>
      </c>
      <c r="M453" s="127">
        <v>2161.88028</v>
      </c>
      <c r="N453" s="127">
        <v>2161.88028</v>
      </c>
      <c r="O453" s="128">
        <f t="shared" si="6"/>
        <v>1</v>
      </c>
    </row>
    <row r="454" spans="1:15" s="109" customFormat="1" ht="48.75" customHeight="1">
      <c r="A454" s="118"/>
      <c r="B454" s="427"/>
      <c r="C454" s="428"/>
      <c r="D454" s="429"/>
      <c r="E454" s="429"/>
      <c r="F454" s="429"/>
      <c r="G454" s="430"/>
      <c r="H454" s="431" t="s">
        <v>218</v>
      </c>
      <c r="I454" s="124">
        <v>905</v>
      </c>
      <c r="J454" s="125">
        <v>902</v>
      </c>
      <c r="K454" s="126">
        <v>4719908</v>
      </c>
      <c r="L454" s="124">
        <v>1</v>
      </c>
      <c r="M454" s="127">
        <v>2161.88028</v>
      </c>
      <c r="N454" s="127">
        <v>0</v>
      </c>
      <c r="O454" s="128">
        <f t="shared" si="6"/>
        <v>0</v>
      </c>
    </row>
    <row r="455" spans="1:15" s="109" customFormat="1" ht="136.5" customHeight="1">
      <c r="A455" s="118"/>
      <c r="B455" s="427"/>
      <c r="C455" s="428"/>
      <c r="D455" s="429"/>
      <c r="E455" s="429"/>
      <c r="F455" s="488" t="s">
        <v>913</v>
      </c>
      <c r="G455" s="488"/>
      <c r="H455" s="488"/>
      <c r="I455" s="124">
        <v>905</v>
      </c>
      <c r="J455" s="125">
        <v>902</v>
      </c>
      <c r="K455" s="126">
        <v>4719909</v>
      </c>
      <c r="L455" s="124">
        <v>0</v>
      </c>
      <c r="M455" s="127">
        <v>4987.4</v>
      </c>
      <c r="N455" s="127">
        <v>4987.4</v>
      </c>
      <c r="O455" s="123">
        <f t="shared" si="6"/>
        <v>1</v>
      </c>
    </row>
    <row r="456" spans="1:15" s="109" customFormat="1" ht="29.25" customHeight="1">
      <c r="A456" s="118"/>
      <c r="B456" s="427"/>
      <c r="C456" s="428"/>
      <c r="D456" s="429"/>
      <c r="E456" s="429"/>
      <c r="F456" s="429"/>
      <c r="G456" s="489" t="s">
        <v>175</v>
      </c>
      <c r="H456" s="489"/>
      <c r="I456" s="124">
        <v>905</v>
      </c>
      <c r="J456" s="125">
        <v>902</v>
      </c>
      <c r="K456" s="126">
        <v>4719909</v>
      </c>
      <c r="L456" s="124">
        <v>1</v>
      </c>
      <c r="M456" s="127">
        <v>4987.4</v>
      </c>
      <c r="N456" s="127">
        <v>4987.4</v>
      </c>
      <c r="O456" s="128">
        <f t="shared" si="6"/>
        <v>1</v>
      </c>
    </row>
    <row r="457" spans="1:15" s="109" customFormat="1" ht="130.5" customHeight="1">
      <c r="A457" s="118"/>
      <c r="B457" s="427"/>
      <c r="C457" s="428"/>
      <c r="D457" s="429"/>
      <c r="E457" s="429"/>
      <c r="F457" s="488" t="s">
        <v>914</v>
      </c>
      <c r="G457" s="488"/>
      <c r="H457" s="488"/>
      <c r="I457" s="124">
        <v>905</v>
      </c>
      <c r="J457" s="125">
        <v>902</v>
      </c>
      <c r="K457" s="126">
        <v>4719910</v>
      </c>
      <c r="L457" s="124">
        <v>0</v>
      </c>
      <c r="M457" s="127">
        <v>3509</v>
      </c>
      <c r="N457" s="127">
        <v>3509</v>
      </c>
      <c r="O457" s="128">
        <f t="shared" si="6"/>
        <v>1</v>
      </c>
    </row>
    <row r="458" spans="1:15" s="109" customFormat="1" ht="30" customHeight="1">
      <c r="A458" s="118"/>
      <c r="B458" s="427"/>
      <c r="C458" s="428"/>
      <c r="D458" s="429"/>
      <c r="E458" s="429"/>
      <c r="F458" s="429"/>
      <c r="G458" s="489" t="s">
        <v>175</v>
      </c>
      <c r="H458" s="489"/>
      <c r="I458" s="124">
        <v>905</v>
      </c>
      <c r="J458" s="125">
        <v>902</v>
      </c>
      <c r="K458" s="126">
        <v>4719910</v>
      </c>
      <c r="L458" s="124">
        <v>1</v>
      </c>
      <c r="M458" s="127">
        <v>3509</v>
      </c>
      <c r="N458" s="127">
        <v>3509</v>
      </c>
      <c r="O458" s="128">
        <f t="shared" si="6"/>
        <v>1</v>
      </c>
    </row>
    <row r="459" spans="1:15" s="109" customFormat="1" ht="35.25" customHeight="1">
      <c r="A459" s="118"/>
      <c r="B459" s="427"/>
      <c r="C459" s="491" t="s">
        <v>116</v>
      </c>
      <c r="D459" s="491"/>
      <c r="E459" s="491"/>
      <c r="F459" s="491"/>
      <c r="G459" s="491"/>
      <c r="H459" s="491"/>
      <c r="I459" s="119">
        <v>905</v>
      </c>
      <c r="J459" s="120">
        <v>903</v>
      </c>
      <c r="K459" s="121">
        <v>0</v>
      </c>
      <c r="L459" s="119">
        <v>0</v>
      </c>
      <c r="M459" s="122">
        <v>2743.9391299999997</v>
      </c>
      <c r="N459" s="122">
        <v>2189.78427</v>
      </c>
      <c r="O459" s="128">
        <f t="shared" si="6"/>
        <v>0.7980440404302993</v>
      </c>
    </row>
    <row r="460" spans="1:15" s="109" customFormat="1" ht="30.75" customHeight="1">
      <c r="A460" s="118"/>
      <c r="B460" s="427"/>
      <c r="C460" s="428"/>
      <c r="D460" s="488" t="s">
        <v>315</v>
      </c>
      <c r="E460" s="488"/>
      <c r="F460" s="488"/>
      <c r="G460" s="488"/>
      <c r="H460" s="488"/>
      <c r="I460" s="124">
        <v>905</v>
      </c>
      <c r="J460" s="125">
        <v>903</v>
      </c>
      <c r="K460" s="126">
        <v>4700000</v>
      </c>
      <c r="L460" s="124">
        <v>0</v>
      </c>
      <c r="M460" s="127">
        <v>1364.1331299999997</v>
      </c>
      <c r="N460" s="127">
        <v>1041.7491599999998</v>
      </c>
      <c r="O460" s="128">
        <f t="shared" si="6"/>
        <v>0.7636711821521409</v>
      </c>
    </row>
    <row r="461" spans="1:15" s="109" customFormat="1" ht="31.5" customHeight="1">
      <c r="A461" s="118"/>
      <c r="B461" s="427"/>
      <c r="C461" s="428"/>
      <c r="D461" s="429"/>
      <c r="E461" s="488" t="s">
        <v>173</v>
      </c>
      <c r="F461" s="488"/>
      <c r="G461" s="488"/>
      <c r="H461" s="488"/>
      <c r="I461" s="124">
        <v>905</v>
      </c>
      <c r="J461" s="125">
        <v>903</v>
      </c>
      <c r="K461" s="126">
        <v>4709900</v>
      </c>
      <c r="L461" s="124">
        <v>0</v>
      </c>
      <c r="M461" s="127">
        <v>1364.1331299999997</v>
      </c>
      <c r="N461" s="127">
        <v>1041.7491599999998</v>
      </c>
      <c r="O461" s="128">
        <f t="shared" si="6"/>
        <v>0.7636711821521409</v>
      </c>
    </row>
    <row r="462" spans="1:15" s="109" customFormat="1" ht="30" customHeight="1">
      <c r="A462" s="118"/>
      <c r="B462" s="427"/>
      <c r="C462" s="428"/>
      <c r="D462" s="429"/>
      <c r="E462" s="429"/>
      <c r="F462" s="429"/>
      <c r="G462" s="489" t="s">
        <v>175</v>
      </c>
      <c r="H462" s="489"/>
      <c r="I462" s="124">
        <v>905</v>
      </c>
      <c r="J462" s="125">
        <v>903</v>
      </c>
      <c r="K462" s="126">
        <v>4709900</v>
      </c>
      <c r="L462" s="124">
        <v>1</v>
      </c>
      <c r="M462" s="127">
        <v>683.50387</v>
      </c>
      <c r="N462" s="127">
        <v>540.8816400000001</v>
      </c>
      <c r="O462" s="128">
        <f t="shared" si="6"/>
        <v>0.7913366167187905</v>
      </c>
    </row>
    <row r="463" spans="1:15" s="109" customFormat="1" ht="29.25" customHeight="1">
      <c r="A463" s="118"/>
      <c r="B463" s="427"/>
      <c r="C463" s="428"/>
      <c r="D463" s="429"/>
      <c r="E463" s="429"/>
      <c r="F463" s="488" t="s">
        <v>836</v>
      </c>
      <c r="G463" s="488"/>
      <c r="H463" s="488"/>
      <c r="I463" s="124">
        <v>905</v>
      </c>
      <c r="J463" s="125">
        <v>903</v>
      </c>
      <c r="K463" s="126">
        <v>4709907</v>
      </c>
      <c r="L463" s="124">
        <v>0</v>
      </c>
      <c r="M463" s="127">
        <v>680.6292599999999</v>
      </c>
      <c r="N463" s="127">
        <v>500.86752</v>
      </c>
      <c r="O463" s="128">
        <f t="shared" si="6"/>
        <v>0.7358889037476879</v>
      </c>
    </row>
    <row r="464" spans="1:15" s="109" customFormat="1" ht="36" customHeight="1">
      <c r="A464" s="118"/>
      <c r="B464" s="427"/>
      <c r="C464" s="428"/>
      <c r="D464" s="429"/>
      <c r="E464" s="429"/>
      <c r="F464" s="429"/>
      <c r="G464" s="489" t="s">
        <v>175</v>
      </c>
      <c r="H464" s="489"/>
      <c r="I464" s="124">
        <v>905</v>
      </c>
      <c r="J464" s="125">
        <v>903</v>
      </c>
      <c r="K464" s="126">
        <v>4709907</v>
      </c>
      <c r="L464" s="124">
        <v>1</v>
      </c>
      <c r="M464" s="127">
        <v>680.6292599999999</v>
      </c>
      <c r="N464" s="127">
        <v>500.86752</v>
      </c>
      <c r="O464" s="128">
        <f aca="true" t="shared" si="7" ref="O464:O527">N464/M464</f>
        <v>0.7358889037476879</v>
      </c>
    </row>
    <row r="465" spans="1:15" s="109" customFormat="1" ht="45" customHeight="1">
      <c r="A465" s="118"/>
      <c r="B465" s="427"/>
      <c r="C465" s="428"/>
      <c r="D465" s="429"/>
      <c r="E465" s="429"/>
      <c r="F465" s="429"/>
      <c r="G465" s="430"/>
      <c r="H465" s="431" t="s">
        <v>218</v>
      </c>
      <c r="I465" s="124">
        <v>905</v>
      </c>
      <c r="J465" s="125">
        <v>903</v>
      </c>
      <c r="K465" s="126">
        <v>4709907</v>
      </c>
      <c r="L465" s="124">
        <v>1</v>
      </c>
      <c r="M465" s="127">
        <v>62.986760000000004</v>
      </c>
      <c r="N465" s="127">
        <v>0</v>
      </c>
      <c r="O465" s="128">
        <f t="shared" si="7"/>
        <v>0</v>
      </c>
    </row>
    <row r="466" spans="1:15" s="109" customFormat="1" ht="30" customHeight="1">
      <c r="A466" s="118"/>
      <c r="B466" s="427"/>
      <c r="C466" s="428"/>
      <c r="D466" s="488" t="s">
        <v>321</v>
      </c>
      <c r="E466" s="488"/>
      <c r="F466" s="488"/>
      <c r="G466" s="488"/>
      <c r="H466" s="488"/>
      <c r="I466" s="124">
        <v>905</v>
      </c>
      <c r="J466" s="125">
        <v>903</v>
      </c>
      <c r="K466" s="126">
        <v>4710000</v>
      </c>
      <c r="L466" s="124">
        <v>0</v>
      </c>
      <c r="M466" s="127">
        <v>1379.806</v>
      </c>
      <c r="N466" s="127">
        <v>1148.0351099999998</v>
      </c>
      <c r="O466" s="128">
        <f t="shared" si="7"/>
        <v>0.8320264660394285</v>
      </c>
    </row>
    <row r="467" spans="1:15" s="109" customFormat="1" ht="31.5" customHeight="1">
      <c r="A467" s="118"/>
      <c r="B467" s="427"/>
      <c r="C467" s="428"/>
      <c r="D467" s="429"/>
      <c r="E467" s="488" t="s">
        <v>173</v>
      </c>
      <c r="F467" s="488"/>
      <c r="G467" s="488"/>
      <c r="H467" s="488"/>
      <c r="I467" s="124">
        <v>905</v>
      </c>
      <c r="J467" s="125">
        <v>903</v>
      </c>
      <c r="K467" s="126">
        <v>4719900</v>
      </c>
      <c r="L467" s="124">
        <v>0</v>
      </c>
      <c r="M467" s="127">
        <v>1379.806</v>
      </c>
      <c r="N467" s="127">
        <v>1148.0351099999998</v>
      </c>
      <c r="O467" s="128">
        <f t="shared" si="7"/>
        <v>0.8320264660394285</v>
      </c>
    </row>
    <row r="468" spans="1:15" s="109" customFormat="1" ht="30.75" customHeight="1">
      <c r="A468" s="118"/>
      <c r="B468" s="427"/>
      <c r="C468" s="428"/>
      <c r="D468" s="429"/>
      <c r="E468" s="429"/>
      <c r="F468" s="429"/>
      <c r="G468" s="489" t="s">
        <v>175</v>
      </c>
      <c r="H468" s="489"/>
      <c r="I468" s="124">
        <v>905</v>
      </c>
      <c r="J468" s="125">
        <v>903</v>
      </c>
      <c r="K468" s="126">
        <v>4719900</v>
      </c>
      <c r="L468" s="124">
        <v>1</v>
      </c>
      <c r="M468" s="127">
        <v>1379.806</v>
      </c>
      <c r="N468" s="127">
        <v>1148.0351099999998</v>
      </c>
      <c r="O468" s="128">
        <f t="shared" si="7"/>
        <v>0.8320264660394285</v>
      </c>
    </row>
    <row r="469" spans="1:16" s="109" customFormat="1" ht="14.25" customHeight="1">
      <c r="A469" s="118"/>
      <c r="B469" s="427"/>
      <c r="C469" s="491" t="s">
        <v>118</v>
      </c>
      <c r="D469" s="491"/>
      <c r="E469" s="491"/>
      <c r="F469" s="491"/>
      <c r="G469" s="491"/>
      <c r="H469" s="491"/>
      <c r="I469" s="119">
        <v>905</v>
      </c>
      <c r="J469" s="120">
        <v>904</v>
      </c>
      <c r="K469" s="121">
        <v>0</v>
      </c>
      <c r="L469" s="119">
        <v>0</v>
      </c>
      <c r="M469" s="122">
        <v>136053.32927000002</v>
      </c>
      <c r="N469" s="122">
        <v>122599.35266</v>
      </c>
      <c r="O469" s="128">
        <f t="shared" si="7"/>
        <v>0.9011124778629975</v>
      </c>
      <c r="P469" s="139"/>
    </row>
    <row r="470" spans="1:15" s="109" customFormat="1" ht="16.5" customHeight="1">
      <c r="A470" s="118"/>
      <c r="B470" s="427"/>
      <c r="C470" s="428"/>
      <c r="D470" s="488" t="s">
        <v>837</v>
      </c>
      <c r="E470" s="488"/>
      <c r="F470" s="488"/>
      <c r="G470" s="488"/>
      <c r="H470" s="488"/>
      <c r="I470" s="124">
        <v>905</v>
      </c>
      <c r="J470" s="125">
        <v>904</v>
      </c>
      <c r="K470" s="126">
        <v>4770000</v>
      </c>
      <c r="L470" s="124">
        <v>0</v>
      </c>
      <c r="M470" s="127">
        <v>108339.53253</v>
      </c>
      <c r="N470" s="127">
        <v>104811.99419000001</v>
      </c>
      <c r="O470" s="128">
        <f t="shared" si="7"/>
        <v>0.9674399708248401</v>
      </c>
    </row>
    <row r="471" spans="1:15" s="109" customFormat="1" ht="31.5" customHeight="1">
      <c r="A471" s="118"/>
      <c r="B471" s="427"/>
      <c r="C471" s="428"/>
      <c r="D471" s="429"/>
      <c r="E471" s="488" t="s">
        <v>173</v>
      </c>
      <c r="F471" s="488"/>
      <c r="G471" s="488"/>
      <c r="H471" s="488"/>
      <c r="I471" s="124">
        <v>905</v>
      </c>
      <c r="J471" s="125">
        <v>904</v>
      </c>
      <c r="K471" s="126">
        <v>4779900</v>
      </c>
      <c r="L471" s="124">
        <v>0</v>
      </c>
      <c r="M471" s="127">
        <v>108339.53253</v>
      </c>
      <c r="N471" s="127">
        <v>104811.99419000001</v>
      </c>
      <c r="O471" s="128">
        <f t="shared" si="7"/>
        <v>0.9674399708248401</v>
      </c>
    </row>
    <row r="472" spans="1:15" s="109" customFormat="1" ht="29.25" customHeight="1">
      <c r="A472" s="118"/>
      <c r="B472" s="427"/>
      <c r="C472" s="428"/>
      <c r="D472" s="429"/>
      <c r="E472" s="429"/>
      <c r="F472" s="429"/>
      <c r="G472" s="489" t="s">
        <v>175</v>
      </c>
      <c r="H472" s="489"/>
      <c r="I472" s="124">
        <v>905</v>
      </c>
      <c r="J472" s="125">
        <v>904</v>
      </c>
      <c r="K472" s="126">
        <v>4779900</v>
      </c>
      <c r="L472" s="124">
        <v>1</v>
      </c>
      <c r="M472" s="127">
        <v>108339.53253</v>
      </c>
      <c r="N472" s="127">
        <v>104811.99419000001</v>
      </c>
      <c r="O472" s="128">
        <f t="shared" si="7"/>
        <v>0.9674399708248401</v>
      </c>
    </row>
    <row r="473" spans="1:15" s="109" customFormat="1" ht="14.25" customHeight="1">
      <c r="A473" s="118"/>
      <c r="B473" s="427"/>
      <c r="C473" s="428"/>
      <c r="D473" s="429"/>
      <c r="E473" s="429"/>
      <c r="F473" s="429"/>
      <c r="G473" s="430"/>
      <c r="H473" s="431" t="s">
        <v>171</v>
      </c>
      <c r="I473" s="124">
        <v>905</v>
      </c>
      <c r="J473" s="125">
        <v>904</v>
      </c>
      <c r="K473" s="126">
        <v>4779900</v>
      </c>
      <c r="L473" s="124">
        <v>1</v>
      </c>
      <c r="M473" s="127">
        <v>319.9214</v>
      </c>
      <c r="N473" s="127">
        <v>0</v>
      </c>
      <c r="O473" s="128">
        <f t="shared" si="7"/>
        <v>0</v>
      </c>
    </row>
    <row r="474" spans="1:15" s="109" customFormat="1" ht="45" customHeight="1">
      <c r="A474" s="118"/>
      <c r="B474" s="427"/>
      <c r="C474" s="428"/>
      <c r="D474" s="429"/>
      <c r="E474" s="429"/>
      <c r="F474" s="429"/>
      <c r="G474" s="430"/>
      <c r="H474" s="431" t="s">
        <v>218</v>
      </c>
      <c r="I474" s="124">
        <v>905</v>
      </c>
      <c r="J474" s="125">
        <v>904</v>
      </c>
      <c r="K474" s="126">
        <v>4779900</v>
      </c>
      <c r="L474" s="124">
        <v>1</v>
      </c>
      <c r="M474" s="127">
        <v>1181.74547</v>
      </c>
      <c r="N474" s="127">
        <v>0</v>
      </c>
      <c r="O474" s="128">
        <f t="shared" si="7"/>
        <v>0</v>
      </c>
    </row>
    <row r="475" spans="1:15" s="109" customFormat="1" ht="29.25" customHeight="1">
      <c r="A475" s="118"/>
      <c r="B475" s="427"/>
      <c r="C475" s="428"/>
      <c r="D475" s="429"/>
      <c r="E475" s="429"/>
      <c r="F475" s="429"/>
      <c r="G475" s="430"/>
      <c r="H475" s="431" t="s">
        <v>153</v>
      </c>
      <c r="I475" s="124">
        <v>905</v>
      </c>
      <c r="J475" s="125">
        <v>904</v>
      </c>
      <c r="K475" s="126">
        <v>4779900</v>
      </c>
      <c r="L475" s="124">
        <v>1</v>
      </c>
      <c r="M475" s="127">
        <v>9117.52954</v>
      </c>
      <c r="N475" s="127">
        <v>0</v>
      </c>
      <c r="O475" s="128">
        <f t="shared" si="7"/>
        <v>0</v>
      </c>
    </row>
    <row r="476" spans="1:15" s="109" customFormat="1" ht="28.5" customHeight="1">
      <c r="A476" s="118"/>
      <c r="B476" s="427"/>
      <c r="C476" s="428"/>
      <c r="D476" s="488" t="s">
        <v>274</v>
      </c>
      <c r="E476" s="488"/>
      <c r="F476" s="488"/>
      <c r="G476" s="488"/>
      <c r="H476" s="488"/>
      <c r="I476" s="124">
        <v>905</v>
      </c>
      <c r="J476" s="125">
        <v>904</v>
      </c>
      <c r="K476" s="126">
        <v>5200000</v>
      </c>
      <c r="L476" s="124">
        <v>0</v>
      </c>
      <c r="M476" s="127">
        <v>27713.79674</v>
      </c>
      <c r="N476" s="127">
        <v>17787.358470000003</v>
      </c>
      <c r="O476" s="128">
        <f t="shared" si="7"/>
        <v>0.6418232275019565</v>
      </c>
    </row>
    <row r="477" spans="1:15" s="109" customFormat="1" ht="120.75" customHeight="1">
      <c r="A477" s="118"/>
      <c r="B477" s="427"/>
      <c r="C477" s="428"/>
      <c r="D477" s="429"/>
      <c r="E477" s="488" t="s">
        <v>838</v>
      </c>
      <c r="F477" s="488"/>
      <c r="G477" s="488"/>
      <c r="H477" s="488"/>
      <c r="I477" s="124">
        <v>905</v>
      </c>
      <c r="J477" s="125">
        <v>904</v>
      </c>
      <c r="K477" s="126">
        <v>5201800</v>
      </c>
      <c r="L477" s="124">
        <v>0</v>
      </c>
      <c r="M477" s="127">
        <v>27713.79674</v>
      </c>
      <c r="N477" s="127">
        <v>17787.358470000003</v>
      </c>
      <c r="O477" s="128">
        <f t="shared" si="7"/>
        <v>0.6418232275019565</v>
      </c>
    </row>
    <row r="478" spans="1:15" s="109" customFormat="1" ht="29.25" customHeight="1">
      <c r="A478" s="118"/>
      <c r="B478" s="427"/>
      <c r="C478" s="428"/>
      <c r="D478" s="429"/>
      <c r="E478" s="429"/>
      <c r="F478" s="429"/>
      <c r="G478" s="489" t="s">
        <v>175</v>
      </c>
      <c r="H478" s="489"/>
      <c r="I478" s="124">
        <v>905</v>
      </c>
      <c r="J478" s="125">
        <v>904</v>
      </c>
      <c r="K478" s="126">
        <v>5201800</v>
      </c>
      <c r="L478" s="124">
        <v>1</v>
      </c>
      <c r="M478" s="127">
        <v>21997.4</v>
      </c>
      <c r="N478" s="127">
        <v>12958.6</v>
      </c>
      <c r="O478" s="128">
        <f t="shared" si="7"/>
        <v>0.5890968932692046</v>
      </c>
    </row>
    <row r="479" spans="1:15" s="109" customFormat="1" ht="118.5" customHeight="1">
      <c r="A479" s="118"/>
      <c r="B479" s="427"/>
      <c r="C479" s="428"/>
      <c r="D479" s="429"/>
      <c r="E479" s="429"/>
      <c r="F479" s="488" t="s">
        <v>839</v>
      </c>
      <c r="G479" s="488"/>
      <c r="H479" s="488"/>
      <c r="I479" s="124">
        <v>905</v>
      </c>
      <c r="J479" s="125">
        <v>904</v>
      </c>
      <c r="K479" s="126">
        <v>5201801</v>
      </c>
      <c r="L479" s="124">
        <v>0</v>
      </c>
      <c r="M479" s="127">
        <v>2156.98389</v>
      </c>
      <c r="N479" s="127">
        <v>2156.98389</v>
      </c>
      <c r="O479" s="128">
        <f t="shared" si="7"/>
        <v>1</v>
      </c>
    </row>
    <row r="480" spans="1:15" s="109" customFormat="1" ht="31.5" customHeight="1">
      <c r="A480" s="118"/>
      <c r="B480" s="427"/>
      <c r="C480" s="428"/>
      <c r="D480" s="429"/>
      <c r="E480" s="429"/>
      <c r="F480" s="429"/>
      <c r="G480" s="489" t="s">
        <v>175</v>
      </c>
      <c r="H480" s="489"/>
      <c r="I480" s="124">
        <v>905</v>
      </c>
      <c r="J480" s="125">
        <v>904</v>
      </c>
      <c r="K480" s="126">
        <v>5201801</v>
      </c>
      <c r="L480" s="124">
        <v>1</v>
      </c>
      <c r="M480" s="127">
        <v>2156.98389</v>
      </c>
      <c r="N480" s="127">
        <v>2156.98389</v>
      </c>
      <c r="O480" s="123">
        <f t="shared" si="7"/>
        <v>1</v>
      </c>
    </row>
    <row r="481" spans="1:15" s="109" customFormat="1" ht="135" customHeight="1">
      <c r="A481" s="118"/>
      <c r="B481" s="427"/>
      <c r="C481" s="428"/>
      <c r="D481" s="429"/>
      <c r="E481" s="429"/>
      <c r="F481" s="488" t="s">
        <v>840</v>
      </c>
      <c r="G481" s="488"/>
      <c r="H481" s="488"/>
      <c r="I481" s="124">
        <v>905</v>
      </c>
      <c r="J481" s="125">
        <v>904</v>
      </c>
      <c r="K481" s="126">
        <v>5201802</v>
      </c>
      <c r="L481" s="124">
        <v>0</v>
      </c>
      <c r="M481" s="127">
        <v>3559.41285</v>
      </c>
      <c r="N481" s="127">
        <v>2671.7745800000002</v>
      </c>
      <c r="O481" s="128">
        <f t="shared" si="7"/>
        <v>0.7506222774916375</v>
      </c>
    </row>
    <row r="482" spans="1:15" s="109" customFormat="1" ht="27" customHeight="1">
      <c r="A482" s="118"/>
      <c r="B482" s="427"/>
      <c r="C482" s="428"/>
      <c r="D482" s="429"/>
      <c r="E482" s="429"/>
      <c r="F482" s="429"/>
      <c r="G482" s="489" t="s">
        <v>175</v>
      </c>
      <c r="H482" s="489"/>
      <c r="I482" s="124">
        <v>905</v>
      </c>
      <c r="J482" s="125">
        <v>904</v>
      </c>
      <c r="K482" s="126">
        <v>5201802</v>
      </c>
      <c r="L482" s="124">
        <v>1</v>
      </c>
      <c r="M482" s="127">
        <v>3559.41285</v>
      </c>
      <c r="N482" s="127">
        <v>2671.7745800000002</v>
      </c>
      <c r="O482" s="128">
        <f t="shared" si="7"/>
        <v>0.7506222774916375</v>
      </c>
    </row>
    <row r="483" spans="1:15" s="109" customFormat="1" ht="17.25" customHeight="1">
      <c r="A483" s="118"/>
      <c r="B483" s="427"/>
      <c r="C483" s="491" t="s">
        <v>120</v>
      </c>
      <c r="D483" s="491"/>
      <c r="E483" s="491"/>
      <c r="F483" s="491"/>
      <c r="G483" s="491"/>
      <c r="H483" s="491"/>
      <c r="I483" s="119">
        <v>905</v>
      </c>
      <c r="J483" s="120">
        <v>908</v>
      </c>
      <c r="K483" s="121">
        <v>0</v>
      </c>
      <c r="L483" s="119">
        <v>0</v>
      </c>
      <c r="M483" s="122">
        <v>9571.057480000001</v>
      </c>
      <c r="N483" s="122">
        <v>6920.68143</v>
      </c>
      <c r="O483" s="128">
        <f t="shared" si="7"/>
        <v>0.7230843033240251</v>
      </c>
    </row>
    <row r="484" spans="1:15" s="109" customFormat="1" ht="30" customHeight="1">
      <c r="A484" s="118"/>
      <c r="B484" s="427"/>
      <c r="C484" s="428"/>
      <c r="D484" s="488" t="s">
        <v>841</v>
      </c>
      <c r="E484" s="488"/>
      <c r="F484" s="488"/>
      <c r="G484" s="488"/>
      <c r="H484" s="488"/>
      <c r="I484" s="124">
        <v>905</v>
      </c>
      <c r="J484" s="125">
        <v>908</v>
      </c>
      <c r="K484" s="126">
        <v>5120000</v>
      </c>
      <c r="L484" s="124">
        <v>0</v>
      </c>
      <c r="M484" s="127">
        <v>9571.057480000001</v>
      </c>
      <c r="N484" s="127">
        <v>6920.68143</v>
      </c>
      <c r="O484" s="128">
        <f t="shared" si="7"/>
        <v>0.7230843033240251</v>
      </c>
    </row>
    <row r="485" spans="1:15" s="109" customFormat="1" ht="45.75" customHeight="1">
      <c r="A485" s="118"/>
      <c r="B485" s="427"/>
      <c r="C485" s="428"/>
      <c r="D485" s="429"/>
      <c r="E485" s="488" t="s">
        <v>241</v>
      </c>
      <c r="F485" s="488"/>
      <c r="G485" s="488"/>
      <c r="H485" s="488"/>
      <c r="I485" s="124">
        <v>905</v>
      </c>
      <c r="J485" s="125">
        <v>908</v>
      </c>
      <c r="K485" s="126">
        <v>5129700</v>
      </c>
      <c r="L485" s="124">
        <v>0</v>
      </c>
      <c r="M485" s="127">
        <v>9571.057480000001</v>
      </c>
      <c r="N485" s="127">
        <v>6920.68143</v>
      </c>
      <c r="O485" s="128">
        <f t="shared" si="7"/>
        <v>0.7230843033240251</v>
      </c>
    </row>
    <row r="486" spans="1:15" s="109" customFormat="1" ht="31.5" customHeight="1">
      <c r="A486" s="118"/>
      <c r="B486" s="427"/>
      <c r="C486" s="428"/>
      <c r="D486" s="429"/>
      <c r="E486" s="429"/>
      <c r="F486" s="429"/>
      <c r="G486" s="489" t="s">
        <v>175</v>
      </c>
      <c r="H486" s="489"/>
      <c r="I486" s="124">
        <v>905</v>
      </c>
      <c r="J486" s="125">
        <v>908</v>
      </c>
      <c r="K486" s="126">
        <v>5129700</v>
      </c>
      <c r="L486" s="124">
        <v>1</v>
      </c>
      <c r="M486" s="127">
        <v>4118.05748</v>
      </c>
      <c r="N486" s="127">
        <v>3167.6814299999996</v>
      </c>
      <c r="O486" s="128">
        <f t="shared" si="7"/>
        <v>0.7692173908169925</v>
      </c>
    </row>
    <row r="487" spans="1:15" s="109" customFormat="1" ht="42.75" customHeight="1">
      <c r="A487" s="118"/>
      <c r="B487" s="427"/>
      <c r="C487" s="428"/>
      <c r="D487" s="429"/>
      <c r="E487" s="429"/>
      <c r="F487" s="429"/>
      <c r="G487" s="430"/>
      <c r="H487" s="431" t="s">
        <v>218</v>
      </c>
      <c r="I487" s="124">
        <v>905</v>
      </c>
      <c r="J487" s="125">
        <v>908</v>
      </c>
      <c r="K487" s="126">
        <v>5129700</v>
      </c>
      <c r="L487" s="124">
        <v>1</v>
      </c>
      <c r="M487" s="127">
        <v>502</v>
      </c>
      <c r="N487" s="127">
        <v>0</v>
      </c>
      <c r="O487" s="128">
        <f t="shared" si="7"/>
        <v>0</v>
      </c>
    </row>
    <row r="488" spans="1:15" s="109" customFormat="1" ht="27" customHeight="1">
      <c r="A488" s="118"/>
      <c r="B488" s="427"/>
      <c r="C488" s="428"/>
      <c r="D488" s="429"/>
      <c r="E488" s="429"/>
      <c r="F488" s="429"/>
      <c r="G488" s="430"/>
      <c r="H488" s="431" t="s">
        <v>153</v>
      </c>
      <c r="I488" s="124">
        <v>905</v>
      </c>
      <c r="J488" s="125">
        <v>908</v>
      </c>
      <c r="K488" s="126">
        <v>5129700</v>
      </c>
      <c r="L488" s="124">
        <v>1</v>
      </c>
      <c r="M488" s="127">
        <v>160.36891</v>
      </c>
      <c r="N488" s="127">
        <v>0</v>
      </c>
      <c r="O488" s="128">
        <f t="shared" si="7"/>
        <v>0</v>
      </c>
    </row>
    <row r="489" spans="1:15" s="109" customFormat="1" ht="36" customHeight="1">
      <c r="A489" s="118"/>
      <c r="B489" s="427"/>
      <c r="C489" s="428"/>
      <c r="D489" s="429"/>
      <c r="E489" s="429"/>
      <c r="F489" s="488" t="s">
        <v>842</v>
      </c>
      <c r="G489" s="488"/>
      <c r="H489" s="488"/>
      <c r="I489" s="124">
        <v>905</v>
      </c>
      <c r="J489" s="125">
        <v>908</v>
      </c>
      <c r="K489" s="126">
        <v>5129701</v>
      </c>
      <c r="L489" s="124">
        <v>0</v>
      </c>
      <c r="M489" s="127">
        <v>1530</v>
      </c>
      <c r="N489" s="127">
        <v>1530</v>
      </c>
      <c r="O489" s="128">
        <f t="shared" si="7"/>
        <v>1</v>
      </c>
    </row>
    <row r="490" spans="1:15" s="109" customFormat="1" ht="30" customHeight="1">
      <c r="A490" s="118"/>
      <c r="B490" s="427"/>
      <c r="C490" s="428"/>
      <c r="D490" s="429"/>
      <c r="E490" s="429"/>
      <c r="F490" s="429"/>
      <c r="G490" s="489" t="s">
        <v>843</v>
      </c>
      <c r="H490" s="489"/>
      <c r="I490" s="124">
        <v>905</v>
      </c>
      <c r="J490" s="125">
        <v>908</v>
      </c>
      <c r="K490" s="126">
        <v>5129701</v>
      </c>
      <c r="L490" s="124">
        <v>19</v>
      </c>
      <c r="M490" s="127">
        <v>1530</v>
      </c>
      <c r="N490" s="127">
        <v>1530</v>
      </c>
      <c r="O490" s="128">
        <f t="shared" si="7"/>
        <v>1</v>
      </c>
    </row>
    <row r="491" spans="1:15" s="109" customFormat="1" ht="60.75" customHeight="1">
      <c r="A491" s="118"/>
      <c r="B491" s="427"/>
      <c r="C491" s="428"/>
      <c r="D491" s="429"/>
      <c r="E491" s="429"/>
      <c r="F491" s="488" t="s">
        <v>844</v>
      </c>
      <c r="G491" s="488"/>
      <c r="H491" s="488"/>
      <c r="I491" s="124">
        <v>905</v>
      </c>
      <c r="J491" s="125">
        <v>908</v>
      </c>
      <c r="K491" s="126">
        <v>5129702</v>
      </c>
      <c r="L491" s="124">
        <v>0</v>
      </c>
      <c r="M491" s="127">
        <v>3923</v>
      </c>
      <c r="N491" s="127">
        <v>2223</v>
      </c>
      <c r="O491" s="128">
        <f t="shared" si="7"/>
        <v>0.5666581697680346</v>
      </c>
    </row>
    <row r="492" spans="1:15" s="109" customFormat="1" ht="16.5" customHeight="1">
      <c r="A492" s="118"/>
      <c r="B492" s="427"/>
      <c r="C492" s="428"/>
      <c r="D492" s="429"/>
      <c r="E492" s="429"/>
      <c r="F492" s="429"/>
      <c r="G492" s="489" t="s">
        <v>164</v>
      </c>
      <c r="H492" s="489"/>
      <c r="I492" s="124">
        <v>905</v>
      </c>
      <c r="J492" s="125">
        <v>908</v>
      </c>
      <c r="K492" s="126">
        <v>5129702</v>
      </c>
      <c r="L492" s="124">
        <v>18</v>
      </c>
      <c r="M492" s="127">
        <v>3923</v>
      </c>
      <c r="N492" s="127">
        <v>2223</v>
      </c>
      <c r="O492" s="128">
        <f t="shared" si="7"/>
        <v>0.5666581697680346</v>
      </c>
    </row>
    <row r="493" spans="1:15" s="109" customFormat="1" ht="42" customHeight="1">
      <c r="A493" s="118"/>
      <c r="B493" s="427"/>
      <c r="C493" s="491" t="s">
        <v>122</v>
      </c>
      <c r="D493" s="491"/>
      <c r="E493" s="491"/>
      <c r="F493" s="491"/>
      <c r="G493" s="491"/>
      <c r="H493" s="491"/>
      <c r="I493" s="119">
        <v>905</v>
      </c>
      <c r="J493" s="120">
        <v>910</v>
      </c>
      <c r="K493" s="121">
        <v>0</v>
      </c>
      <c r="L493" s="119">
        <v>0</v>
      </c>
      <c r="M493" s="122">
        <v>208775.95492</v>
      </c>
      <c r="N493" s="122">
        <v>183477.59903000004</v>
      </c>
      <c r="O493" s="128">
        <f t="shared" si="7"/>
        <v>0.8788253374307692</v>
      </c>
    </row>
    <row r="494" spans="1:15" s="109" customFormat="1" ht="45.75" customHeight="1">
      <c r="A494" s="118"/>
      <c r="B494" s="427"/>
      <c r="C494" s="428"/>
      <c r="D494" s="488" t="s">
        <v>845</v>
      </c>
      <c r="E494" s="488"/>
      <c r="F494" s="488"/>
      <c r="G494" s="488"/>
      <c r="H494" s="488"/>
      <c r="I494" s="124">
        <v>905</v>
      </c>
      <c r="J494" s="125">
        <v>910</v>
      </c>
      <c r="K494" s="126">
        <v>4690000</v>
      </c>
      <c r="L494" s="124">
        <v>0</v>
      </c>
      <c r="M494" s="127">
        <v>117893.40335000002</v>
      </c>
      <c r="N494" s="127">
        <v>110064.74703</v>
      </c>
      <c r="O494" s="128">
        <f t="shared" si="7"/>
        <v>0.9335954676212168</v>
      </c>
    </row>
    <row r="495" spans="1:15" s="109" customFormat="1" ht="28.5" customHeight="1">
      <c r="A495" s="118"/>
      <c r="B495" s="427"/>
      <c r="C495" s="428"/>
      <c r="D495" s="429"/>
      <c r="E495" s="488" t="s">
        <v>173</v>
      </c>
      <c r="F495" s="488"/>
      <c r="G495" s="488"/>
      <c r="H495" s="488"/>
      <c r="I495" s="124">
        <v>905</v>
      </c>
      <c r="J495" s="125">
        <v>910</v>
      </c>
      <c r="K495" s="126">
        <v>4699900</v>
      </c>
      <c r="L495" s="124">
        <v>0</v>
      </c>
      <c r="M495" s="127">
        <v>117893.40335000002</v>
      </c>
      <c r="N495" s="127">
        <v>110064.74703</v>
      </c>
      <c r="O495" s="128">
        <f t="shared" si="7"/>
        <v>0.9335954676212168</v>
      </c>
    </row>
    <row r="496" spans="1:15" s="109" customFormat="1" ht="30.75" customHeight="1">
      <c r="A496" s="118"/>
      <c r="B496" s="427"/>
      <c r="C496" s="428"/>
      <c r="D496" s="429"/>
      <c r="E496" s="429"/>
      <c r="F496" s="429"/>
      <c r="G496" s="489" t="s">
        <v>175</v>
      </c>
      <c r="H496" s="489"/>
      <c r="I496" s="124">
        <v>905</v>
      </c>
      <c r="J496" s="125">
        <v>910</v>
      </c>
      <c r="K496" s="126">
        <v>4699900</v>
      </c>
      <c r="L496" s="124">
        <v>1</v>
      </c>
      <c r="M496" s="127">
        <v>117893.40335000002</v>
      </c>
      <c r="N496" s="127">
        <v>110064.74703</v>
      </c>
      <c r="O496" s="128">
        <f t="shared" si="7"/>
        <v>0.9335954676212168</v>
      </c>
    </row>
    <row r="497" spans="1:15" s="109" customFormat="1" ht="43.5" customHeight="1">
      <c r="A497" s="118"/>
      <c r="B497" s="427"/>
      <c r="C497" s="428"/>
      <c r="D497" s="429"/>
      <c r="E497" s="429"/>
      <c r="F497" s="429"/>
      <c r="G497" s="430"/>
      <c r="H497" s="431" t="s">
        <v>218</v>
      </c>
      <c r="I497" s="124">
        <v>905</v>
      </c>
      <c r="J497" s="125">
        <v>910</v>
      </c>
      <c r="K497" s="126">
        <v>4699900</v>
      </c>
      <c r="L497" s="124">
        <v>1</v>
      </c>
      <c r="M497" s="127">
        <v>1152.9998600000001</v>
      </c>
      <c r="N497" s="127">
        <v>0</v>
      </c>
      <c r="O497" s="123">
        <f t="shared" si="7"/>
        <v>0</v>
      </c>
    </row>
    <row r="498" spans="1:15" s="109" customFormat="1" ht="27.75" customHeight="1">
      <c r="A498" s="118"/>
      <c r="B498" s="427"/>
      <c r="C498" s="428"/>
      <c r="D498" s="429"/>
      <c r="E498" s="429"/>
      <c r="F498" s="429"/>
      <c r="G498" s="430"/>
      <c r="H498" s="431" t="s">
        <v>153</v>
      </c>
      <c r="I498" s="124">
        <v>905</v>
      </c>
      <c r="J498" s="125">
        <v>910</v>
      </c>
      <c r="K498" s="126">
        <v>4699900</v>
      </c>
      <c r="L498" s="124">
        <v>1</v>
      </c>
      <c r="M498" s="127">
        <v>4234.99688</v>
      </c>
      <c r="N498" s="127">
        <v>0</v>
      </c>
      <c r="O498" s="128">
        <f t="shared" si="7"/>
        <v>0</v>
      </c>
    </row>
    <row r="499" spans="1:15" s="109" customFormat="1" ht="41.25" customHeight="1">
      <c r="A499" s="118"/>
      <c r="B499" s="427"/>
      <c r="C499" s="428"/>
      <c r="D499" s="488" t="s">
        <v>240</v>
      </c>
      <c r="E499" s="488"/>
      <c r="F499" s="488"/>
      <c r="G499" s="488"/>
      <c r="H499" s="488"/>
      <c r="I499" s="124">
        <v>905</v>
      </c>
      <c r="J499" s="125">
        <v>910</v>
      </c>
      <c r="K499" s="126">
        <v>4850000</v>
      </c>
      <c r="L499" s="124">
        <v>0</v>
      </c>
      <c r="M499" s="127">
        <v>9278.15053</v>
      </c>
      <c r="N499" s="127">
        <v>2625.32231</v>
      </c>
      <c r="O499" s="128">
        <f t="shared" si="7"/>
        <v>0.28295750338510617</v>
      </c>
    </row>
    <row r="500" spans="1:15" s="109" customFormat="1" ht="45.75" customHeight="1">
      <c r="A500" s="118"/>
      <c r="B500" s="427"/>
      <c r="C500" s="428"/>
      <c r="D500" s="429"/>
      <c r="E500" s="488" t="s">
        <v>241</v>
      </c>
      <c r="F500" s="488"/>
      <c r="G500" s="488"/>
      <c r="H500" s="488"/>
      <c r="I500" s="124">
        <v>905</v>
      </c>
      <c r="J500" s="125">
        <v>910</v>
      </c>
      <c r="K500" s="126">
        <v>4859700</v>
      </c>
      <c r="L500" s="124">
        <v>0</v>
      </c>
      <c r="M500" s="127">
        <v>9278.15053</v>
      </c>
      <c r="N500" s="127">
        <v>2625.32231</v>
      </c>
      <c r="O500" s="128">
        <f t="shared" si="7"/>
        <v>0.28295750338510617</v>
      </c>
    </row>
    <row r="501" spans="1:15" s="109" customFormat="1" ht="18" customHeight="1">
      <c r="A501" s="118"/>
      <c r="B501" s="427"/>
      <c r="C501" s="428"/>
      <c r="D501" s="429"/>
      <c r="E501" s="429"/>
      <c r="F501" s="488" t="s">
        <v>846</v>
      </c>
      <c r="G501" s="488"/>
      <c r="H501" s="488"/>
      <c r="I501" s="124">
        <v>905</v>
      </c>
      <c r="J501" s="125">
        <v>910</v>
      </c>
      <c r="K501" s="126">
        <v>4859703</v>
      </c>
      <c r="L501" s="124">
        <v>0</v>
      </c>
      <c r="M501" s="127">
        <v>1918.9705300000003</v>
      </c>
      <c r="N501" s="127">
        <v>1633.42053</v>
      </c>
      <c r="O501" s="128">
        <f t="shared" si="7"/>
        <v>0.8511962557340575</v>
      </c>
    </row>
    <row r="502" spans="1:15" s="109" customFormat="1" ht="27.75" customHeight="1">
      <c r="A502" s="118"/>
      <c r="B502" s="427"/>
      <c r="C502" s="428"/>
      <c r="D502" s="429"/>
      <c r="E502" s="429"/>
      <c r="F502" s="429"/>
      <c r="G502" s="489" t="s">
        <v>149</v>
      </c>
      <c r="H502" s="489"/>
      <c r="I502" s="124">
        <v>905</v>
      </c>
      <c r="J502" s="125">
        <v>910</v>
      </c>
      <c r="K502" s="126">
        <v>4859703</v>
      </c>
      <c r="L502" s="124">
        <v>500</v>
      </c>
      <c r="M502" s="127">
        <v>1918.9705300000003</v>
      </c>
      <c r="N502" s="127">
        <v>1633.42053</v>
      </c>
      <c r="O502" s="128">
        <f t="shared" si="7"/>
        <v>0.8511962557340575</v>
      </c>
    </row>
    <row r="503" spans="1:15" s="109" customFormat="1" ht="32.25" customHeight="1">
      <c r="A503" s="118"/>
      <c r="B503" s="427"/>
      <c r="C503" s="428"/>
      <c r="D503" s="429"/>
      <c r="E503" s="429"/>
      <c r="F503" s="488" t="s">
        <v>847</v>
      </c>
      <c r="G503" s="488"/>
      <c r="H503" s="488"/>
      <c r="I503" s="124">
        <v>905</v>
      </c>
      <c r="J503" s="125">
        <v>910</v>
      </c>
      <c r="K503" s="126">
        <v>4859705</v>
      </c>
      <c r="L503" s="124">
        <v>0</v>
      </c>
      <c r="M503" s="127">
        <v>7359.18</v>
      </c>
      <c r="N503" s="127">
        <v>991.90178</v>
      </c>
      <c r="O503" s="128">
        <f t="shared" si="7"/>
        <v>0.13478428031383932</v>
      </c>
    </row>
    <row r="504" spans="1:15" s="109" customFormat="1" ht="30.75" customHeight="1">
      <c r="A504" s="118"/>
      <c r="B504" s="427"/>
      <c r="C504" s="428"/>
      <c r="D504" s="429"/>
      <c r="E504" s="429"/>
      <c r="F504" s="429"/>
      <c r="G504" s="489" t="s">
        <v>149</v>
      </c>
      <c r="H504" s="489"/>
      <c r="I504" s="124">
        <v>905</v>
      </c>
      <c r="J504" s="125">
        <v>910</v>
      </c>
      <c r="K504" s="126">
        <v>4859705</v>
      </c>
      <c r="L504" s="124">
        <v>500</v>
      </c>
      <c r="M504" s="127">
        <v>7359.18</v>
      </c>
      <c r="N504" s="127">
        <v>991.90178</v>
      </c>
      <c r="O504" s="128">
        <f t="shared" si="7"/>
        <v>0.13478428031383932</v>
      </c>
    </row>
    <row r="505" spans="1:15" s="109" customFormat="1" ht="15" customHeight="1">
      <c r="A505" s="118"/>
      <c r="B505" s="427"/>
      <c r="C505" s="428"/>
      <c r="D505" s="488" t="s">
        <v>848</v>
      </c>
      <c r="E505" s="488"/>
      <c r="F505" s="488"/>
      <c r="G505" s="488"/>
      <c r="H505" s="488"/>
      <c r="I505" s="124">
        <v>905</v>
      </c>
      <c r="J505" s="125">
        <v>910</v>
      </c>
      <c r="K505" s="126">
        <v>4860000</v>
      </c>
      <c r="L505" s="124">
        <v>0</v>
      </c>
      <c r="M505" s="127">
        <v>66078.96938000001</v>
      </c>
      <c r="N505" s="127">
        <v>61091.705910000004</v>
      </c>
      <c r="O505" s="128">
        <f t="shared" si="7"/>
        <v>0.9245257073953473</v>
      </c>
    </row>
    <row r="506" spans="1:15" s="109" customFormat="1" ht="32.25" customHeight="1">
      <c r="A506" s="118"/>
      <c r="B506" s="427"/>
      <c r="C506" s="428"/>
      <c r="D506" s="429"/>
      <c r="E506" s="488" t="s">
        <v>173</v>
      </c>
      <c r="F506" s="488"/>
      <c r="G506" s="488"/>
      <c r="H506" s="488"/>
      <c r="I506" s="124">
        <v>905</v>
      </c>
      <c r="J506" s="125">
        <v>910</v>
      </c>
      <c r="K506" s="126">
        <v>4869900</v>
      </c>
      <c r="L506" s="124">
        <v>0</v>
      </c>
      <c r="M506" s="127">
        <v>66078.96938000001</v>
      </c>
      <c r="N506" s="127">
        <v>61091.705910000004</v>
      </c>
      <c r="O506" s="128">
        <f t="shared" si="7"/>
        <v>0.9245257073953473</v>
      </c>
    </row>
    <row r="507" spans="1:15" s="109" customFormat="1" ht="26.25" customHeight="1">
      <c r="A507" s="118"/>
      <c r="B507" s="427"/>
      <c r="C507" s="428"/>
      <c r="D507" s="429"/>
      <c r="E507" s="429"/>
      <c r="F507" s="429"/>
      <c r="G507" s="489" t="s">
        <v>175</v>
      </c>
      <c r="H507" s="489"/>
      <c r="I507" s="124">
        <v>905</v>
      </c>
      <c r="J507" s="125">
        <v>910</v>
      </c>
      <c r="K507" s="126">
        <v>4869900</v>
      </c>
      <c r="L507" s="124">
        <v>1</v>
      </c>
      <c r="M507" s="127">
        <v>666.9051099999999</v>
      </c>
      <c r="N507" s="127">
        <v>666.90509</v>
      </c>
      <c r="O507" s="128">
        <f t="shared" si="7"/>
        <v>0.9999999700107262</v>
      </c>
    </row>
    <row r="508" spans="1:15" s="109" customFormat="1" ht="13.5" customHeight="1">
      <c r="A508" s="118"/>
      <c r="B508" s="427"/>
      <c r="C508" s="428"/>
      <c r="D508" s="429"/>
      <c r="E508" s="429"/>
      <c r="F508" s="429"/>
      <c r="G508" s="430"/>
      <c r="H508" s="431" t="s">
        <v>171</v>
      </c>
      <c r="I508" s="124">
        <v>905</v>
      </c>
      <c r="J508" s="125">
        <v>910</v>
      </c>
      <c r="K508" s="126">
        <v>4869900</v>
      </c>
      <c r="L508" s="124">
        <v>1</v>
      </c>
      <c r="M508" s="127">
        <v>629.555</v>
      </c>
      <c r="N508" s="127">
        <v>0</v>
      </c>
      <c r="O508" s="128">
        <f t="shared" si="7"/>
        <v>0</v>
      </c>
    </row>
    <row r="509" spans="1:15" s="109" customFormat="1" ht="43.5" customHeight="1">
      <c r="A509" s="118"/>
      <c r="B509" s="427"/>
      <c r="C509" s="428"/>
      <c r="D509" s="429"/>
      <c r="E509" s="429"/>
      <c r="F509" s="429"/>
      <c r="G509" s="430"/>
      <c r="H509" s="431" t="s">
        <v>218</v>
      </c>
      <c r="I509" s="124">
        <v>905</v>
      </c>
      <c r="J509" s="125">
        <v>910</v>
      </c>
      <c r="K509" s="126">
        <v>4869900</v>
      </c>
      <c r="L509" s="124">
        <v>1</v>
      </c>
      <c r="M509" s="127">
        <v>37.35011</v>
      </c>
      <c r="N509" s="127">
        <v>0</v>
      </c>
      <c r="O509" s="128">
        <f t="shared" si="7"/>
        <v>0</v>
      </c>
    </row>
    <row r="510" spans="1:15" s="109" customFormat="1" ht="120" customHeight="1">
      <c r="A510" s="118"/>
      <c r="B510" s="427"/>
      <c r="C510" s="428"/>
      <c r="D510" s="429"/>
      <c r="E510" s="429"/>
      <c r="F510" s="488" t="s">
        <v>849</v>
      </c>
      <c r="G510" s="488"/>
      <c r="H510" s="488"/>
      <c r="I510" s="124">
        <v>905</v>
      </c>
      <c r="J510" s="125">
        <v>910</v>
      </c>
      <c r="K510" s="126">
        <v>4869901</v>
      </c>
      <c r="L510" s="124">
        <v>0</v>
      </c>
      <c r="M510" s="127">
        <v>64775.905</v>
      </c>
      <c r="N510" s="127">
        <v>59848.736549999994</v>
      </c>
      <c r="O510" s="128">
        <f t="shared" si="7"/>
        <v>0.9239351661701986</v>
      </c>
    </row>
    <row r="511" spans="1:15" s="109" customFormat="1" ht="30" customHeight="1">
      <c r="A511" s="118"/>
      <c r="B511" s="427"/>
      <c r="C511" s="428"/>
      <c r="D511" s="429"/>
      <c r="E511" s="429"/>
      <c r="F511" s="429"/>
      <c r="G511" s="489" t="s">
        <v>175</v>
      </c>
      <c r="H511" s="489"/>
      <c r="I511" s="124">
        <v>905</v>
      </c>
      <c r="J511" s="125">
        <v>910</v>
      </c>
      <c r="K511" s="126">
        <v>4869901</v>
      </c>
      <c r="L511" s="124">
        <v>1</v>
      </c>
      <c r="M511" s="127">
        <v>64775.905</v>
      </c>
      <c r="N511" s="127">
        <v>59848.736549999994</v>
      </c>
      <c r="O511" s="128">
        <f t="shared" si="7"/>
        <v>0.9239351661701986</v>
      </c>
    </row>
    <row r="512" spans="1:15" s="109" customFormat="1" ht="18" customHeight="1">
      <c r="A512" s="118"/>
      <c r="B512" s="427"/>
      <c r="C512" s="428"/>
      <c r="D512" s="429"/>
      <c r="E512" s="429"/>
      <c r="F512" s="429"/>
      <c r="G512" s="430"/>
      <c r="H512" s="431" t="s">
        <v>171</v>
      </c>
      <c r="I512" s="124">
        <v>905</v>
      </c>
      <c r="J512" s="125">
        <v>910</v>
      </c>
      <c r="K512" s="126">
        <v>4869901</v>
      </c>
      <c r="L512" s="124">
        <v>1</v>
      </c>
      <c r="M512" s="127">
        <v>27.97</v>
      </c>
      <c r="N512" s="127">
        <v>0</v>
      </c>
      <c r="O512" s="128">
        <f t="shared" si="7"/>
        <v>0</v>
      </c>
    </row>
    <row r="513" spans="1:15" s="109" customFormat="1" ht="136.5" customHeight="1">
      <c r="A513" s="118"/>
      <c r="B513" s="427"/>
      <c r="C513" s="428"/>
      <c r="D513" s="429"/>
      <c r="E513" s="429"/>
      <c r="F513" s="488" t="s">
        <v>850</v>
      </c>
      <c r="G513" s="488"/>
      <c r="H513" s="488"/>
      <c r="I513" s="124">
        <v>905</v>
      </c>
      <c r="J513" s="125">
        <v>910</v>
      </c>
      <c r="K513" s="126">
        <v>4869905</v>
      </c>
      <c r="L513" s="124">
        <v>0</v>
      </c>
      <c r="M513" s="127">
        <v>576.06427</v>
      </c>
      <c r="N513" s="127">
        <v>576.06427</v>
      </c>
      <c r="O513" s="128">
        <f t="shared" si="7"/>
        <v>1</v>
      </c>
    </row>
    <row r="514" spans="1:15" s="109" customFormat="1" ht="29.25" customHeight="1">
      <c r="A514" s="118"/>
      <c r="B514" s="427"/>
      <c r="C514" s="428"/>
      <c r="D514" s="429"/>
      <c r="E514" s="429"/>
      <c r="F514" s="429"/>
      <c r="G514" s="489" t="s">
        <v>175</v>
      </c>
      <c r="H514" s="489"/>
      <c r="I514" s="124">
        <v>905</v>
      </c>
      <c r="J514" s="125">
        <v>910</v>
      </c>
      <c r="K514" s="126">
        <v>4869905</v>
      </c>
      <c r="L514" s="124">
        <v>1</v>
      </c>
      <c r="M514" s="127">
        <v>576.06427</v>
      </c>
      <c r="N514" s="127">
        <v>576.06427</v>
      </c>
      <c r="O514" s="128">
        <f t="shared" si="7"/>
        <v>1</v>
      </c>
    </row>
    <row r="515" spans="1:15" s="109" customFormat="1" ht="117" customHeight="1">
      <c r="A515" s="118"/>
      <c r="B515" s="427"/>
      <c r="C515" s="428"/>
      <c r="D515" s="429"/>
      <c r="E515" s="429"/>
      <c r="F515" s="488" t="s">
        <v>851</v>
      </c>
      <c r="G515" s="488"/>
      <c r="H515" s="488"/>
      <c r="I515" s="124">
        <v>905</v>
      </c>
      <c r="J515" s="125">
        <v>910</v>
      </c>
      <c r="K515" s="126">
        <v>4869906</v>
      </c>
      <c r="L515" s="124">
        <v>0</v>
      </c>
      <c r="M515" s="127">
        <v>60.095</v>
      </c>
      <c r="N515" s="127">
        <v>0</v>
      </c>
      <c r="O515" s="128">
        <f t="shared" si="7"/>
        <v>0</v>
      </c>
    </row>
    <row r="516" spans="1:15" s="109" customFormat="1" ht="30" customHeight="1">
      <c r="A516" s="118"/>
      <c r="B516" s="427"/>
      <c r="C516" s="428"/>
      <c r="D516" s="429"/>
      <c r="E516" s="429"/>
      <c r="F516" s="429"/>
      <c r="G516" s="489" t="s">
        <v>175</v>
      </c>
      <c r="H516" s="489"/>
      <c r="I516" s="124">
        <v>905</v>
      </c>
      <c r="J516" s="125">
        <v>910</v>
      </c>
      <c r="K516" s="126">
        <v>4869906</v>
      </c>
      <c r="L516" s="124">
        <v>1</v>
      </c>
      <c r="M516" s="127">
        <v>60.095</v>
      </c>
      <c r="N516" s="127">
        <v>0</v>
      </c>
      <c r="O516" s="128">
        <f t="shared" si="7"/>
        <v>0</v>
      </c>
    </row>
    <row r="517" spans="1:15" s="109" customFormat="1" ht="33" customHeight="1">
      <c r="A517" s="129"/>
      <c r="B517" s="427"/>
      <c r="C517" s="428"/>
      <c r="D517" s="488" t="s">
        <v>841</v>
      </c>
      <c r="E517" s="488"/>
      <c r="F517" s="488"/>
      <c r="G517" s="488"/>
      <c r="H517" s="488"/>
      <c r="I517" s="124">
        <v>905</v>
      </c>
      <c r="J517" s="125">
        <v>910</v>
      </c>
      <c r="K517" s="126">
        <v>5120000</v>
      </c>
      <c r="L517" s="124">
        <v>0</v>
      </c>
      <c r="M517" s="127">
        <v>15.4</v>
      </c>
      <c r="N517" s="127">
        <v>15.4</v>
      </c>
      <c r="O517" s="117">
        <f t="shared" si="7"/>
        <v>1</v>
      </c>
    </row>
    <row r="518" spans="1:15" s="109" customFormat="1" ht="45.75" customHeight="1">
      <c r="A518" s="118"/>
      <c r="B518" s="427"/>
      <c r="C518" s="428"/>
      <c r="D518" s="429"/>
      <c r="E518" s="488" t="s">
        <v>241</v>
      </c>
      <c r="F518" s="488"/>
      <c r="G518" s="488"/>
      <c r="H518" s="488"/>
      <c r="I518" s="124">
        <v>905</v>
      </c>
      <c r="J518" s="125">
        <v>910</v>
      </c>
      <c r="K518" s="126">
        <v>5129700</v>
      </c>
      <c r="L518" s="124">
        <v>0</v>
      </c>
      <c r="M518" s="127">
        <v>15.4</v>
      </c>
      <c r="N518" s="127">
        <v>15.4</v>
      </c>
      <c r="O518" s="123">
        <f t="shared" si="7"/>
        <v>1</v>
      </c>
    </row>
    <row r="519" spans="1:15" s="109" customFormat="1" ht="28.5" customHeight="1">
      <c r="A519" s="118"/>
      <c r="B519" s="427"/>
      <c r="C519" s="428"/>
      <c r="D519" s="429"/>
      <c r="E519" s="429"/>
      <c r="F519" s="429"/>
      <c r="G519" s="489" t="s">
        <v>175</v>
      </c>
      <c r="H519" s="489"/>
      <c r="I519" s="124">
        <v>905</v>
      </c>
      <c r="J519" s="125">
        <v>910</v>
      </c>
      <c r="K519" s="126">
        <v>5129700</v>
      </c>
      <c r="L519" s="124">
        <v>1</v>
      </c>
      <c r="M519" s="127">
        <v>15.4</v>
      </c>
      <c r="N519" s="127">
        <v>15.4</v>
      </c>
      <c r="O519" s="128">
        <f t="shared" si="7"/>
        <v>1</v>
      </c>
    </row>
    <row r="520" spans="1:15" s="109" customFormat="1" ht="28.5" customHeight="1">
      <c r="A520" s="118"/>
      <c r="B520" s="427"/>
      <c r="C520" s="428"/>
      <c r="D520" s="488" t="s">
        <v>708</v>
      </c>
      <c r="E520" s="488"/>
      <c r="F520" s="488"/>
      <c r="G520" s="488"/>
      <c r="H520" s="488"/>
      <c r="I520" s="124">
        <v>905</v>
      </c>
      <c r="J520" s="125">
        <v>910</v>
      </c>
      <c r="K520" s="126">
        <v>7950000</v>
      </c>
      <c r="L520" s="124">
        <v>0</v>
      </c>
      <c r="M520" s="127">
        <v>15510.03166</v>
      </c>
      <c r="N520" s="127">
        <v>9680.42378</v>
      </c>
      <c r="O520" s="128">
        <f t="shared" si="7"/>
        <v>0.6241395241613581</v>
      </c>
    </row>
    <row r="521" spans="1:15" s="109" customFormat="1" ht="72.75" customHeight="1">
      <c r="A521" s="118"/>
      <c r="B521" s="427"/>
      <c r="C521" s="428"/>
      <c r="D521" s="429"/>
      <c r="E521" s="429"/>
      <c r="F521" s="488" t="s">
        <v>852</v>
      </c>
      <c r="G521" s="488"/>
      <c r="H521" s="488"/>
      <c r="I521" s="124">
        <v>905</v>
      </c>
      <c r="J521" s="125">
        <v>910</v>
      </c>
      <c r="K521" s="126">
        <v>7950004</v>
      </c>
      <c r="L521" s="124">
        <v>0</v>
      </c>
      <c r="M521" s="127">
        <v>14159.804960000001</v>
      </c>
      <c r="N521" s="127">
        <v>8741.930779999999</v>
      </c>
      <c r="O521" s="128">
        <f t="shared" si="7"/>
        <v>0.6173764966886943</v>
      </c>
    </row>
    <row r="522" spans="1:15" s="109" customFormat="1" ht="30" customHeight="1">
      <c r="A522" s="118"/>
      <c r="B522" s="427"/>
      <c r="C522" s="428"/>
      <c r="D522" s="429"/>
      <c r="E522" s="429"/>
      <c r="F522" s="429"/>
      <c r="G522" s="489" t="s">
        <v>149</v>
      </c>
      <c r="H522" s="489"/>
      <c r="I522" s="124">
        <v>905</v>
      </c>
      <c r="J522" s="125">
        <v>910</v>
      </c>
      <c r="K522" s="126">
        <v>7950004</v>
      </c>
      <c r="L522" s="124">
        <v>500</v>
      </c>
      <c r="M522" s="127">
        <v>14159.804960000001</v>
      </c>
      <c r="N522" s="127">
        <v>8741.930779999999</v>
      </c>
      <c r="O522" s="128">
        <f t="shared" si="7"/>
        <v>0.6173764966886943</v>
      </c>
    </row>
    <row r="523" spans="1:15" s="109" customFormat="1" ht="44.25" customHeight="1">
      <c r="A523" s="118"/>
      <c r="B523" s="427"/>
      <c r="C523" s="428"/>
      <c r="D523" s="429"/>
      <c r="E523" s="429"/>
      <c r="F523" s="429"/>
      <c r="G523" s="430"/>
      <c r="H523" s="431" t="s">
        <v>218</v>
      </c>
      <c r="I523" s="124">
        <v>905</v>
      </c>
      <c r="J523" s="125">
        <v>910</v>
      </c>
      <c r="K523" s="126">
        <v>7950004</v>
      </c>
      <c r="L523" s="124">
        <v>500</v>
      </c>
      <c r="M523" s="127">
        <v>14159.804960000001</v>
      </c>
      <c r="N523" s="127">
        <v>0</v>
      </c>
      <c r="O523" s="128">
        <f t="shared" si="7"/>
        <v>0</v>
      </c>
    </row>
    <row r="524" spans="1:15" s="109" customFormat="1" ht="45" customHeight="1">
      <c r="A524" s="118"/>
      <c r="B524" s="427"/>
      <c r="C524" s="428"/>
      <c r="D524" s="429"/>
      <c r="E524" s="429"/>
      <c r="F524" s="488" t="s">
        <v>853</v>
      </c>
      <c r="G524" s="488"/>
      <c r="H524" s="488"/>
      <c r="I524" s="124">
        <v>905</v>
      </c>
      <c r="J524" s="125">
        <v>910</v>
      </c>
      <c r="K524" s="126">
        <v>7950016</v>
      </c>
      <c r="L524" s="124">
        <v>0</v>
      </c>
      <c r="M524" s="127">
        <v>849.4317000000002</v>
      </c>
      <c r="N524" s="127">
        <v>437.698</v>
      </c>
      <c r="O524" s="128">
        <f t="shared" si="7"/>
        <v>0.5152833359056412</v>
      </c>
    </row>
    <row r="525" spans="1:15" s="109" customFormat="1" ht="27" customHeight="1">
      <c r="A525" s="118"/>
      <c r="B525" s="427"/>
      <c r="C525" s="428"/>
      <c r="D525" s="429"/>
      <c r="E525" s="429"/>
      <c r="F525" s="429"/>
      <c r="G525" s="489" t="s">
        <v>149</v>
      </c>
      <c r="H525" s="489"/>
      <c r="I525" s="124">
        <v>905</v>
      </c>
      <c r="J525" s="125">
        <v>910</v>
      </c>
      <c r="K525" s="126">
        <v>7950016</v>
      </c>
      <c r="L525" s="124">
        <v>500</v>
      </c>
      <c r="M525" s="127">
        <v>849.4317000000002</v>
      </c>
      <c r="N525" s="127">
        <v>437.698</v>
      </c>
      <c r="O525" s="128">
        <f t="shared" si="7"/>
        <v>0.5152833359056412</v>
      </c>
    </row>
    <row r="526" spans="1:15" s="109" customFormat="1" ht="43.5" customHeight="1">
      <c r="A526" s="118"/>
      <c r="B526" s="427"/>
      <c r="C526" s="428"/>
      <c r="D526" s="429"/>
      <c r="E526" s="429"/>
      <c r="F526" s="429"/>
      <c r="G526" s="430"/>
      <c r="H526" s="431" t="s">
        <v>218</v>
      </c>
      <c r="I526" s="124">
        <v>905</v>
      </c>
      <c r="J526" s="125">
        <v>910</v>
      </c>
      <c r="K526" s="126">
        <v>7950016</v>
      </c>
      <c r="L526" s="124">
        <v>500</v>
      </c>
      <c r="M526" s="127">
        <v>849.4317000000002</v>
      </c>
      <c r="N526" s="127">
        <v>0</v>
      </c>
      <c r="O526" s="128">
        <f t="shared" si="7"/>
        <v>0</v>
      </c>
    </row>
    <row r="527" spans="1:15" s="109" customFormat="1" ht="42.75" customHeight="1">
      <c r="A527" s="118"/>
      <c r="B527" s="427"/>
      <c r="C527" s="428"/>
      <c r="D527" s="429"/>
      <c r="E527" s="429"/>
      <c r="F527" s="488" t="s">
        <v>795</v>
      </c>
      <c r="G527" s="488"/>
      <c r="H527" s="488"/>
      <c r="I527" s="124">
        <v>905</v>
      </c>
      <c r="J527" s="125">
        <v>910</v>
      </c>
      <c r="K527" s="126">
        <v>7950017</v>
      </c>
      <c r="L527" s="124">
        <v>0</v>
      </c>
      <c r="M527" s="127">
        <v>500.795</v>
      </c>
      <c r="N527" s="127">
        <v>500.795</v>
      </c>
      <c r="O527" s="123">
        <f t="shared" si="7"/>
        <v>1</v>
      </c>
    </row>
    <row r="528" spans="1:15" s="109" customFormat="1" ht="30.75" customHeight="1">
      <c r="A528" s="118"/>
      <c r="B528" s="427"/>
      <c r="C528" s="428"/>
      <c r="D528" s="429"/>
      <c r="E528" s="429"/>
      <c r="F528" s="429"/>
      <c r="G528" s="489" t="s">
        <v>149</v>
      </c>
      <c r="H528" s="489"/>
      <c r="I528" s="124">
        <v>905</v>
      </c>
      <c r="J528" s="125">
        <v>910</v>
      </c>
      <c r="K528" s="126">
        <v>7950017</v>
      </c>
      <c r="L528" s="124">
        <v>500</v>
      </c>
      <c r="M528" s="127">
        <v>500.795</v>
      </c>
      <c r="N528" s="127">
        <v>500.795</v>
      </c>
      <c r="O528" s="128">
        <f aca="true" t="shared" si="8" ref="O528:O591">N528/M528</f>
        <v>1</v>
      </c>
    </row>
    <row r="529" spans="1:15" s="109" customFormat="1" ht="44.25" customHeight="1">
      <c r="A529" s="118"/>
      <c r="B529" s="427"/>
      <c r="C529" s="428"/>
      <c r="D529" s="429"/>
      <c r="E529" s="429"/>
      <c r="F529" s="429"/>
      <c r="G529" s="430"/>
      <c r="H529" s="431" t="s">
        <v>218</v>
      </c>
      <c r="I529" s="124">
        <v>905</v>
      </c>
      <c r="J529" s="125">
        <v>910</v>
      </c>
      <c r="K529" s="126">
        <v>7950017</v>
      </c>
      <c r="L529" s="124">
        <v>500</v>
      </c>
      <c r="M529" s="127">
        <v>500.795</v>
      </c>
      <c r="N529" s="127">
        <v>0</v>
      </c>
      <c r="O529" s="128">
        <f t="shared" si="8"/>
        <v>0</v>
      </c>
    </row>
    <row r="530" spans="1:16" s="109" customFormat="1" ht="15.75" customHeight="1">
      <c r="A530" s="118"/>
      <c r="B530" s="427"/>
      <c r="C530" s="491" t="s">
        <v>127</v>
      </c>
      <c r="D530" s="491"/>
      <c r="E530" s="491"/>
      <c r="F530" s="491"/>
      <c r="G530" s="491"/>
      <c r="H530" s="491"/>
      <c r="I530" s="119">
        <v>905</v>
      </c>
      <c r="J530" s="120">
        <v>1001</v>
      </c>
      <c r="K530" s="121">
        <v>0</v>
      </c>
      <c r="L530" s="119">
        <v>0</v>
      </c>
      <c r="M530" s="122">
        <v>1076.1516900000001</v>
      </c>
      <c r="N530" s="122">
        <v>787.2834799999999</v>
      </c>
      <c r="O530" s="128">
        <f t="shared" si="8"/>
        <v>0.7315729625439699</v>
      </c>
      <c r="P530" s="139"/>
    </row>
    <row r="531" spans="1:15" s="109" customFormat="1" ht="32.25" customHeight="1">
      <c r="A531" s="118"/>
      <c r="B531" s="427"/>
      <c r="C531" s="428"/>
      <c r="D531" s="488" t="s">
        <v>854</v>
      </c>
      <c r="E531" s="488"/>
      <c r="F531" s="488"/>
      <c r="G531" s="488"/>
      <c r="H531" s="488"/>
      <c r="I531" s="124">
        <v>905</v>
      </c>
      <c r="J531" s="125">
        <v>1001</v>
      </c>
      <c r="K531" s="126">
        <v>4910000</v>
      </c>
      <c r="L531" s="124">
        <v>0</v>
      </c>
      <c r="M531" s="127">
        <v>1076.1516900000001</v>
      </c>
      <c r="N531" s="127">
        <v>787.2834799999999</v>
      </c>
      <c r="O531" s="128">
        <f t="shared" si="8"/>
        <v>0.7315729625439699</v>
      </c>
    </row>
    <row r="532" spans="1:15" s="109" customFormat="1" ht="58.5" customHeight="1">
      <c r="A532" s="118"/>
      <c r="B532" s="427"/>
      <c r="C532" s="428"/>
      <c r="D532" s="429"/>
      <c r="E532" s="488" t="s">
        <v>855</v>
      </c>
      <c r="F532" s="488"/>
      <c r="G532" s="488"/>
      <c r="H532" s="488"/>
      <c r="I532" s="124">
        <v>905</v>
      </c>
      <c r="J532" s="125">
        <v>1001</v>
      </c>
      <c r="K532" s="126">
        <v>4910100</v>
      </c>
      <c r="L532" s="124">
        <v>0</v>
      </c>
      <c r="M532" s="127">
        <v>1076.1516900000001</v>
      </c>
      <c r="N532" s="127">
        <v>787.2834799999999</v>
      </c>
      <c r="O532" s="123">
        <f t="shared" si="8"/>
        <v>0.7315729625439699</v>
      </c>
    </row>
    <row r="533" spans="1:15" s="109" customFormat="1" ht="15.75" customHeight="1">
      <c r="A533" s="118"/>
      <c r="B533" s="427"/>
      <c r="C533" s="428"/>
      <c r="D533" s="429"/>
      <c r="E533" s="429"/>
      <c r="F533" s="429"/>
      <c r="G533" s="489" t="s">
        <v>856</v>
      </c>
      <c r="H533" s="489"/>
      <c r="I533" s="124">
        <v>905</v>
      </c>
      <c r="J533" s="125">
        <v>1001</v>
      </c>
      <c r="K533" s="126">
        <v>4910100</v>
      </c>
      <c r="L533" s="124">
        <v>5</v>
      </c>
      <c r="M533" s="127">
        <v>1076.1516900000001</v>
      </c>
      <c r="N533" s="127">
        <v>787.2834799999999</v>
      </c>
      <c r="O533" s="128">
        <f t="shared" si="8"/>
        <v>0.7315729625439699</v>
      </c>
    </row>
    <row r="534" spans="1:16" s="109" customFormat="1" ht="14.25" customHeight="1">
      <c r="A534" s="118"/>
      <c r="B534" s="427"/>
      <c r="C534" s="491" t="s">
        <v>129</v>
      </c>
      <c r="D534" s="491"/>
      <c r="E534" s="491"/>
      <c r="F534" s="491"/>
      <c r="G534" s="491"/>
      <c r="H534" s="491"/>
      <c r="I534" s="119">
        <v>905</v>
      </c>
      <c r="J534" s="120">
        <v>1002</v>
      </c>
      <c r="K534" s="121">
        <v>0</v>
      </c>
      <c r="L534" s="119">
        <v>0</v>
      </c>
      <c r="M534" s="122">
        <v>12737.6804</v>
      </c>
      <c r="N534" s="122">
        <v>10475.154660000002</v>
      </c>
      <c r="O534" s="128">
        <f t="shared" si="8"/>
        <v>0.8223753722067012</v>
      </c>
      <c r="P534" s="139"/>
    </row>
    <row r="535" spans="1:15" s="109" customFormat="1" ht="30" customHeight="1">
      <c r="A535" s="118"/>
      <c r="B535" s="427"/>
      <c r="C535" s="428"/>
      <c r="D535" s="488" t="s">
        <v>857</v>
      </c>
      <c r="E535" s="488"/>
      <c r="F535" s="488"/>
      <c r="G535" s="488"/>
      <c r="H535" s="488"/>
      <c r="I535" s="124">
        <v>905</v>
      </c>
      <c r="J535" s="125">
        <v>1002</v>
      </c>
      <c r="K535" s="126">
        <v>5070000</v>
      </c>
      <c r="L535" s="124">
        <v>0</v>
      </c>
      <c r="M535" s="127">
        <v>12737.6804</v>
      </c>
      <c r="N535" s="127">
        <v>10475.154660000002</v>
      </c>
      <c r="O535" s="128">
        <f t="shared" si="8"/>
        <v>0.8223753722067012</v>
      </c>
    </row>
    <row r="536" spans="1:15" s="109" customFormat="1" ht="27.75" customHeight="1">
      <c r="A536" s="118"/>
      <c r="B536" s="427"/>
      <c r="C536" s="428"/>
      <c r="D536" s="429"/>
      <c r="E536" s="488" t="s">
        <v>173</v>
      </c>
      <c r="F536" s="488"/>
      <c r="G536" s="488"/>
      <c r="H536" s="488"/>
      <c r="I536" s="124">
        <v>905</v>
      </c>
      <c r="J536" s="125">
        <v>1002</v>
      </c>
      <c r="K536" s="126">
        <v>5079900</v>
      </c>
      <c r="L536" s="124">
        <v>0</v>
      </c>
      <c r="M536" s="127">
        <v>12737.6804</v>
      </c>
      <c r="N536" s="127">
        <v>10475.154660000002</v>
      </c>
      <c r="O536" s="128">
        <f t="shared" si="8"/>
        <v>0.8223753722067012</v>
      </c>
    </row>
    <row r="537" spans="1:15" s="109" customFormat="1" ht="30.75" customHeight="1">
      <c r="A537" s="112"/>
      <c r="B537" s="427"/>
      <c r="C537" s="428"/>
      <c r="D537" s="429"/>
      <c r="E537" s="429"/>
      <c r="F537" s="429"/>
      <c r="G537" s="489" t="s">
        <v>175</v>
      </c>
      <c r="H537" s="489"/>
      <c r="I537" s="124">
        <v>905</v>
      </c>
      <c r="J537" s="125">
        <v>1002</v>
      </c>
      <c r="K537" s="126">
        <v>5079900</v>
      </c>
      <c r="L537" s="124">
        <v>1</v>
      </c>
      <c r="M537" s="127">
        <v>350.96045000000004</v>
      </c>
      <c r="N537" s="127">
        <v>297.2805</v>
      </c>
      <c r="O537" s="117">
        <f t="shared" si="8"/>
        <v>0.8470484352296676</v>
      </c>
    </row>
    <row r="538" spans="1:15" s="109" customFormat="1" ht="78" customHeight="1">
      <c r="A538" s="118"/>
      <c r="B538" s="427"/>
      <c r="C538" s="428"/>
      <c r="D538" s="429"/>
      <c r="E538" s="429"/>
      <c r="F538" s="488" t="s">
        <v>858</v>
      </c>
      <c r="G538" s="488"/>
      <c r="H538" s="488"/>
      <c r="I538" s="124">
        <v>905</v>
      </c>
      <c r="J538" s="125">
        <v>1002</v>
      </c>
      <c r="K538" s="126">
        <v>5079902</v>
      </c>
      <c r="L538" s="124">
        <v>0</v>
      </c>
      <c r="M538" s="127">
        <v>8762.95406</v>
      </c>
      <c r="N538" s="127">
        <v>7956.6152600000005</v>
      </c>
      <c r="O538" s="123">
        <f t="shared" si="8"/>
        <v>0.9079832218132159</v>
      </c>
    </row>
    <row r="539" spans="1:15" s="109" customFormat="1" ht="45.75" customHeight="1">
      <c r="A539" s="118"/>
      <c r="B539" s="427"/>
      <c r="C539" s="428"/>
      <c r="D539" s="429"/>
      <c r="E539" s="429"/>
      <c r="F539" s="429"/>
      <c r="G539" s="489" t="s">
        <v>175</v>
      </c>
      <c r="H539" s="489"/>
      <c r="I539" s="124">
        <v>905</v>
      </c>
      <c r="J539" s="125">
        <v>1002</v>
      </c>
      <c r="K539" s="126">
        <v>5079902</v>
      </c>
      <c r="L539" s="124">
        <v>1</v>
      </c>
      <c r="M539" s="127">
        <v>8762.95406</v>
      </c>
      <c r="N539" s="127">
        <v>7956.6152600000005</v>
      </c>
      <c r="O539" s="128">
        <f t="shared" si="8"/>
        <v>0.9079832218132159</v>
      </c>
    </row>
    <row r="540" spans="1:15" s="109" customFormat="1" ht="29.25" customHeight="1">
      <c r="A540" s="118"/>
      <c r="B540" s="427"/>
      <c r="C540" s="428"/>
      <c r="D540" s="429"/>
      <c r="E540" s="429"/>
      <c r="F540" s="488" t="s">
        <v>859</v>
      </c>
      <c r="G540" s="488"/>
      <c r="H540" s="488"/>
      <c r="I540" s="124">
        <v>905</v>
      </c>
      <c r="J540" s="125">
        <v>1002</v>
      </c>
      <c r="K540" s="126">
        <v>5079903</v>
      </c>
      <c r="L540" s="124">
        <v>0</v>
      </c>
      <c r="M540" s="127">
        <v>95.40370999999996</v>
      </c>
      <c r="N540" s="127">
        <v>95.40370999999999</v>
      </c>
      <c r="O540" s="128">
        <f t="shared" si="8"/>
        <v>1.0000000000000002</v>
      </c>
    </row>
    <row r="541" spans="1:15" s="109" customFormat="1" ht="28.5" customHeight="1">
      <c r="A541" s="118"/>
      <c r="B541" s="427"/>
      <c r="C541" s="428"/>
      <c r="D541" s="429"/>
      <c r="E541" s="429"/>
      <c r="F541" s="429"/>
      <c r="G541" s="489" t="s">
        <v>175</v>
      </c>
      <c r="H541" s="489"/>
      <c r="I541" s="124">
        <v>905</v>
      </c>
      <c r="J541" s="125">
        <v>1002</v>
      </c>
      <c r="K541" s="126">
        <v>5079903</v>
      </c>
      <c r="L541" s="124">
        <v>1</v>
      </c>
      <c r="M541" s="127">
        <v>95.40370999999996</v>
      </c>
      <c r="N541" s="127">
        <v>95.40370999999999</v>
      </c>
      <c r="O541" s="128">
        <f t="shared" si="8"/>
        <v>1.0000000000000002</v>
      </c>
    </row>
    <row r="542" spans="1:15" s="109" customFormat="1" ht="76.5" customHeight="1">
      <c r="A542" s="118"/>
      <c r="B542" s="427"/>
      <c r="C542" s="428"/>
      <c r="D542" s="429"/>
      <c r="E542" s="429"/>
      <c r="F542" s="488" t="s">
        <v>860</v>
      </c>
      <c r="G542" s="488"/>
      <c r="H542" s="488"/>
      <c r="I542" s="124">
        <v>905</v>
      </c>
      <c r="J542" s="125">
        <v>1002</v>
      </c>
      <c r="K542" s="126">
        <v>5079904</v>
      </c>
      <c r="L542" s="124">
        <v>0</v>
      </c>
      <c r="M542" s="127">
        <v>1728.36218</v>
      </c>
      <c r="N542" s="127">
        <v>1068.1572099999998</v>
      </c>
      <c r="O542" s="128">
        <f t="shared" si="8"/>
        <v>0.6180170003488504</v>
      </c>
    </row>
    <row r="543" spans="1:15" s="109" customFormat="1" ht="30" customHeight="1">
      <c r="A543" s="118"/>
      <c r="B543" s="427"/>
      <c r="C543" s="428"/>
      <c r="D543" s="429"/>
      <c r="E543" s="429"/>
      <c r="F543" s="429"/>
      <c r="G543" s="489" t="s">
        <v>175</v>
      </c>
      <c r="H543" s="489"/>
      <c r="I543" s="124">
        <v>905</v>
      </c>
      <c r="J543" s="125">
        <v>1002</v>
      </c>
      <c r="K543" s="126">
        <v>5079904</v>
      </c>
      <c r="L543" s="124">
        <v>1</v>
      </c>
      <c r="M543" s="127">
        <v>1728.36218</v>
      </c>
      <c r="N543" s="127">
        <v>1068.1572099999998</v>
      </c>
      <c r="O543" s="128">
        <f t="shared" si="8"/>
        <v>0.6180170003488504</v>
      </c>
    </row>
    <row r="544" spans="1:15" s="109" customFormat="1" ht="58.5" customHeight="1">
      <c r="A544" s="118"/>
      <c r="B544" s="427"/>
      <c r="C544" s="428"/>
      <c r="D544" s="429"/>
      <c r="E544" s="429"/>
      <c r="F544" s="488" t="s">
        <v>861</v>
      </c>
      <c r="G544" s="488"/>
      <c r="H544" s="488"/>
      <c r="I544" s="124">
        <v>905</v>
      </c>
      <c r="J544" s="125">
        <v>1002</v>
      </c>
      <c r="K544" s="126">
        <v>5079905</v>
      </c>
      <c r="L544" s="124">
        <v>0</v>
      </c>
      <c r="M544" s="127">
        <v>1800</v>
      </c>
      <c r="N544" s="127">
        <v>1057.69798</v>
      </c>
      <c r="O544" s="128">
        <f t="shared" si="8"/>
        <v>0.5876099888888888</v>
      </c>
    </row>
    <row r="545" spans="1:15" s="109" customFormat="1" ht="27.75" customHeight="1">
      <c r="A545" s="118"/>
      <c r="B545" s="427"/>
      <c r="C545" s="428"/>
      <c r="D545" s="429"/>
      <c r="E545" s="429"/>
      <c r="F545" s="429"/>
      <c r="G545" s="489" t="s">
        <v>175</v>
      </c>
      <c r="H545" s="489"/>
      <c r="I545" s="124">
        <v>905</v>
      </c>
      <c r="J545" s="125">
        <v>1002</v>
      </c>
      <c r="K545" s="126">
        <v>5079905</v>
      </c>
      <c r="L545" s="124">
        <v>1</v>
      </c>
      <c r="M545" s="127">
        <v>1800</v>
      </c>
      <c r="N545" s="127">
        <v>1057.69798</v>
      </c>
      <c r="O545" s="128">
        <f t="shared" si="8"/>
        <v>0.5876099888888888</v>
      </c>
    </row>
    <row r="546" spans="1:16" s="109" customFormat="1" ht="15" customHeight="1">
      <c r="A546" s="112"/>
      <c r="B546" s="427"/>
      <c r="C546" s="491" t="s">
        <v>130</v>
      </c>
      <c r="D546" s="491"/>
      <c r="E546" s="491"/>
      <c r="F546" s="491"/>
      <c r="G546" s="491"/>
      <c r="H546" s="491"/>
      <c r="I546" s="119">
        <v>905</v>
      </c>
      <c r="J546" s="120">
        <v>1003</v>
      </c>
      <c r="K546" s="121">
        <v>0</v>
      </c>
      <c r="L546" s="119">
        <v>0</v>
      </c>
      <c r="M546" s="122">
        <v>308929.15759</v>
      </c>
      <c r="N546" s="122">
        <v>123368.59256</v>
      </c>
      <c r="O546" s="117">
        <f t="shared" si="8"/>
        <v>0.3993426632902372</v>
      </c>
      <c r="P546" s="139"/>
    </row>
    <row r="547" spans="1:15" s="109" customFormat="1" ht="15" customHeight="1">
      <c r="A547" s="118"/>
      <c r="B547" s="427"/>
      <c r="C547" s="428"/>
      <c r="D547" s="488" t="s">
        <v>862</v>
      </c>
      <c r="E547" s="488"/>
      <c r="F547" s="488"/>
      <c r="G547" s="488"/>
      <c r="H547" s="488"/>
      <c r="I547" s="124">
        <v>905</v>
      </c>
      <c r="J547" s="125">
        <v>1003</v>
      </c>
      <c r="K547" s="126">
        <v>5050000</v>
      </c>
      <c r="L547" s="124">
        <v>0</v>
      </c>
      <c r="M547" s="127">
        <v>306226.07034000003</v>
      </c>
      <c r="N547" s="127">
        <v>123368.59256</v>
      </c>
      <c r="O547" s="123">
        <f t="shared" si="8"/>
        <v>0.40286769974556697</v>
      </c>
    </row>
    <row r="548" spans="1:15" s="109" customFormat="1" ht="45.75" customHeight="1">
      <c r="A548" s="118"/>
      <c r="B548" s="427"/>
      <c r="C548" s="428"/>
      <c r="D548" s="429"/>
      <c r="E548" s="488" t="s">
        <v>863</v>
      </c>
      <c r="F548" s="488"/>
      <c r="G548" s="488"/>
      <c r="H548" s="488"/>
      <c r="I548" s="124">
        <v>905</v>
      </c>
      <c r="J548" s="125">
        <v>1003</v>
      </c>
      <c r="K548" s="126">
        <v>5052200</v>
      </c>
      <c r="L548" s="124">
        <v>0</v>
      </c>
      <c r="M548" s="127">
        <v>1416.378</v>
      </c>
      <c r="N548" s="127">
        <v>312.796</v>
      </c>
      <c r="O548" s="128">
        <f t="shared" si="8"/>
        <v>0.2208421763116908</v>
      </c>
    </row>
    <row r="549" spans="1:15" s="109" customFormat="1" ht="89.25" customHeight="1">
      <c r="A549" s="118"/>
      <c r="B549" s="427"/>
      <c r="C549" s="428"/>
      <c r="D549" s="429"/>
      <c r="E549" s="429"/>
      <c r="F549" s="488" t="s">
        <v>864</v>
      </c>
      <c r="G549" s="488"/>
      <c r="H549" s="488"/>
      <c r="I549" s="124">
        <v>905</v>
      </c>
      <c r="J549" s="125">
        <v>1003</v>
      </c>
      <c r="K549" s="126">
        <v>5052205</v>
      </c>
      <c r="L549" s="124">
        <v>0</v>
      </c>
      <c r="M549" s="127">
        <v>1416.378</v>
      </c>
      <c r="N549" s="127">
        <v>312.796</v>
      </c>
      <c r="O549" s="128">
        <f t="shared" si="8"/>
        <v>0.2208421763116908</v>
      </c>
    </row>
    <row r="550" spans="1:15" s="109" customFormat="1" ht="16.5" customHeight="1">
      <c r="A550" s="118"/>
      <c r="B550" s="427"/>
      <c r="C550" s="428"/>
      <c r="D550" s="429"/>
      <c r="E550" s="429"/>
      <c r="F550" s="429"/>
      <c r="G550" s="489" t="s">
        <v>856</v>
      </c>
      <c r="H550" s="489"/>
      <c r="I550" s="124">
        <v>905</v>
      </c>
      <c r="J550" s="125">
        <v>1003</v>
      </c>
      <c r="K550" s="126">
        <v>5052205</v>
      </c>
      <c r="L550" s="124">
        <v>5</v>
      </c>
      <c r="M550" s="127">
        <v>1416.378</v>
      </c>
      <c r="N550" s="127">
        <v>312.796</v>
      </c>
      <c r="O550" s="128">
        <f t="shared" si="8"/>
        <v>0.2208421763116908</v>
      </c>
    </row>
    <row r="551" spans="1:15" s="109" customFormat="1" ht="42.75" customHeight="1">
      <c r="A551" s="118"/>
      <c r="B551" s="427"/>
      <c r="C551" s="428"/>
      <c r="D551" s="429"/>
      <c r="E551" s="488" t="s">
        <v>865</v>
      </c>
      <c r="F551" s="488"/>
      <c r="G551" s="488"/>
      <c r="H551" s="488"/>
      <c r="I551" s="124">
        <v>905</v>
      </c>
      <c r="J551" s="125">
        <v>1003</v>
      </c>
      <c r="K551" s="126">
        <v>5054800</v>
      </c>
      <c r="L551" s="124">
        <v>0</v>
      </c>
      <c r="M551" s="127">
        <v>304291.42243000004</v>
      </c>
      <c r="N551" s="127">
        <v>122537.52665</v>
      </c>
      <c r="O551" s="128">
        <f t="shared" si="8"/>
        <v>0.40269793236839874</v>
      </c>
    </row>
    <row r="552" spans="1:15" s="109" customFormat="1" ht="59.25" customHeight="1">
      <c r="A552" s="112"/>
      <c r="B552" s="427"/>
      <c r="C552" s="428"/>
      <c r="D552" s="429"/>
      <c r="E552" s="429"/>
      <c r="F552" s="488" t="s">
        <v>866</v>
      </c>
      <c r="G552" s="488"/>
      <c r="H552" s="488"/>
      <c r="I552" s="124">
        <v>905</v>
      </c>
      <c r="J552" s="125">
        <v>1003</v>
      </c>
      <c r="K552" s="126">
        <v>5054801</v>
      </c>
      <c r="L552" s="124">
        <v>0</v>
      </c>
      <c r="M552" s="127">
        <v>15354.544119999999</v>
      </c>
      <c r="N552" s="127">
        <v>13884.403859999999</v>
      </c>
      <c r="O552" s="117">
        <f t="shared" si="8"/>
        <v>0.9042537343661623</v>
      </c>
    </row>
    <row r="553" spans="1:15" s="109" customFormat="1" ht="18" customHeight="1">
      <c r="A553" s="118"/>
      <c r="B553" s="427"/>
      <c r="C553" s="428"/>
      <c r="D553" s="429"/>
      <c r="E553" s="429"/>
      <c r="F553" s="429"/>
      <c r="G553" s="489" t="s">
        <v>856</v>
      </c>
      <c r="H553" s="489"/>
      <c r="I553" s="124">
        <v>905</v>
      </c>
      <c r="J553" s="125">
        <v>1003</v>
      </c>
      <c r="K553" s="126">
        <v>5054801</v>
      </c>
      <c r="L553" s="124">
        <v>5</v>
      </c>
      <c r="M553" s="127">
        <v>15354.544119999999</v>
      </c>
      <c r="N553" s="127">
        <v>13884.403859999999</v>
      </c>
      <c r="O553" s="123">
        <f t="shared" si="8"/>
        <v>0.9042537343661623</v>
      </c>
    </row>
    <row r="554" spans="1:15" s="109" customFormat="1" ht="58.5" customHeight="1">
      <c r="A554" s="118"/>
      <c r="B554" s="427"/>
      <c r="C554" s="428"/>
      <c r="D554" s="429"/>
      <c r="E554" s="429"/>
      <c r="F554" s="488" t="s">
        <v>867</v>
      </c>
      <c r="G554" s="488"/>
      <c r="H554" s="488"/>
      <c r="I554" s="124">
        <v>905</v>
      </c>
      <c r="J554" s="125">
        <v>1003</v>
      </c>
      <c r="K554" s="126">
        <v>5054803</v>
      </c>
      <c r="L554" s="124">
        <v>0</v>
      </c>
      <c r="M554" s="127">
        <v>250217.92363</v>
      </c>
      <c r="N554" s="127">
        <v>108453.12279000001</v>
      </c>
      <c r="O554" s="128">
        <f t="shared" si="8"/>
        <v>0.43343466853466034</v>
      </c>
    </row>
    <row r="555" spans="1:15" s="109" customFormat="1" ht="15" customHeight="1">
      <c r="A555" s="118"/>
      <c r="B555" s="427"/>
      <c r="C555" s="428"/>
      <c r="D555" s="429"/>
      <c r="E555" s="429"/>
      <c r="F555" s="429"/>
      <c r="G555" s="489" t="s">
        <v>856</v>
      </c>
      <c r="H555" s="489"/>
      <c r="I555" s="124">
        <v>905</v>
      </c>
      <c r="J555" s="125">
        <v>1003</v>
      </c>
      <c r="K555" s="126">
        <v>5054803</v>
      </c>
      <c r="L555" s="124">
        <v>5</v>
      </c>
      <c r="M555" s="127">
        <v>250217.92363</v>
      </c>
      <c r="N555" s="127">
        <v>108453.12279000001</v>
      </c>
      <c r="O555" s="128">
        <f t="shared" si="8"/>
        <v>0.43343466853466034</v>
      </c>
    </row>
    <row r="556" spans="1:15" s="109" customFormat="1" ht="73.5" customHeight="1">
      <c r="A556" s="118"/>
      <c r="B556" s="427"/>
      <c r="C556" s="428"/>
      <c r="D556" s="429"/>
      <c r="E556" s="429"/>
      <c r="F556" s="488" t="s">
        <v>868</v>
      </c>
      <c r="G556" s="488"/>
      <c r="H556" s="488"/>
      <c r="I556" s="124">
        <v>905</v>
      </c>
      <c r="J556" s="125">
        <v>1003</v>
      </c>
      <c r="K556" s="126">
        <v>5054805</v>
      </c>
      <c r="L556" s="124">
        <v>0</v>
      </c>
      <c r="M556" s="127">
        <v>35237.02162</v>
      </c>
      <c r="N556" s="127">
        <v>0</v>
      </c>
      <c r="O556" s="128">
        <f t="shared" si="8"/>
        <v>0</v>
      </c>
    </row>
    <row r="557" spans="1:15" s="109" customFormat="1" ht="15.75" customHeight="1">
      <c r="A557" s="118"/>
      <c r="B557" s="427"/>
      <c r="C557" s="428"/>
      <c r="D557" s="429"/>
      <c r="E557" s="429"/>
      <c r="F557" s="429"/>
      <c r="G557" s="489" t="s">
        <v>856</v>
      </c>
      <c r="H557" s="489"/>
      <c r="I557" s="124">
        <v>905</v>
      </c>
      <c r="J557" s="125">
        <v>1003</v>
      </c>
      <c r="K557" s="126">
        <v>5054805</v>
      </c>
      <c r="L557" s="124">
        <v>5</v>
      </c>
      <c r="M557" s="127">
        <v>35237.02162</v>
      </c>
      <c r="N557" s="127">
        <v>0</v>
      </c>
      <c r="O557" s="123">
        <f t="shared" si="8"/>
        <v>0</v>
      </c>
    </row>
    <row r="558" spans="1:15" s="109" customFormat="1" ht="96" customHeight="1">
      <c r="A558" s="118"/>
      <c r="B558" s="427"/>
      <c r="C558" s="428"/>
      <c r="D558" s="429"/>
      <c r="E558" s="429"/>
      <c r="F558" s="488" t="s">
        <v>869</v>
      </c>
      <c r="G558" s="488"/>
      <c r="H558" s="488"/>
      <c r="I558" s="124">
        <v>905</v>
      </c>
      <c r="J558" s="125">
        <v>1003</v>
      </c>
      <c r="K558" s="126">
        <v>5054807</v>
      </c>
      <c r="L558" s="124">
        <v>0</v>
      </c>
      <c r="M558" s="127">
        <v>1700</v>
      </c>
      <c r="N558" s="127">
        <v>0</v>
      </c>
      <c r="O558" s="128">
        <f t="shared" si="8"/>
        <v>0</v>
      </c>
    </row>
    <row r="559" spans="1:15" s="109" customFormat="1" ht="15" customHeight="1">
      <c r="A559" s="118"/>
      <c r="B559" s="427"/>
      <c r="C559" s="428"/>
      <c r="D559" s="429"/>
      <c r="E559" s="429"/>
      <c r="F559" s="429"/>
      <c r="G559" s="489" t="s">
        <v>856</v>
      </c>
      <c r="H559" s="489"/>
      <c r="I559" s="124">
        <v>905</v>
      </c>
      <c r="J559" s="125">
        <v>1003</v>
      </c>
      <c r="K559" s="126">
        <v>5054807</v>
      </c>
      <c r="L559" s="124">
        <v>5</v>
      </c>
      <c r="M559" s="127">
        <v>1700</v>
      </c>
      <c r="N559" s="127">
        <v>0</v>
      </c>
      <c r="O559" s="128">
        <f t="shared" si="8"/>
        <v>0</v>
      </c>
    </row>
    <row r="560" spans="1:15" s="109" customFormat="1" ht="97.5" customHeight="1">
      <c r="A560" s="118"/>
      <c r="B560" s="427"/>
      <c r="C560" s="428"/>
      <c r="D560" s="429"/>
      <c r="E560" s="429"/>
      <c r="F560" s="488" t="s">
        <v>870</v>
      </c>
      <c r="G560" s="488"/>
      <c r="H560" s="488"/>
      <c r="I560" s="124">
        <v>905</v>
      </c>
      <c r="J560" s="125">
        <v>1003</v>
      </c>
      <c r="K560" s="126">
        <v>5054808</v>
      </c>
      <c r="L560" s="124">
        <v>0</v>
      </c>
      <c r="M560" s="127">
        <v>1781.93306</v>
      </c>
      <c r="N560" s="127">
        <v>200</v>
      </c>
      <c r="O560" s="128">
        <f t="shared" si="8"/>
        <v>0.1122376617222647</v>
      </c>
    </row>
    <row r="561" spans="1:15" s="109" customFormat="1" ht="15" customHeight="1">
      <c r="A561" s="118"/>
      <c r="B561" s="427"/>
      <c r="C561" s="428"/>
      <c r="D561" s="429"/>
      <c r="E561" s="429"/>
      <c r="F561" s="429"/>
      <c r="G561" s="489" t="s">
        <v>856</v>
      </c>
      <c r="H561" s="489"/>
      <c r="I561" s="124">
        <v>905</v>
      </c>
      <c r="J561" s="125">
        <v>1003</v>
      </c>
      <c r="K561" s="126">
        <v>5054808</v>
      </c>
      <c r="L561" s="124">
        <v>5</v>
      </c>
      <c r="M561" s="127">
        <v>1781.93306</v>
      </c>
      <c r="N561" s="127">
        <v>200</v>
      </c>
      <c r="O561" s="128">
        <f t="shared" si="8"/>
        <v>0.1122376617222647</v>
      </c>
    </row>
    <row r="562" spans="1:15" s="109" customFormat="1" ht="46.5" customHeight="1">
      <c r="A562" s="118"/>
      <c r="B562" s="427"/>
      <c r="C562" s="428"/>
      <c r="D562" s="429"/>
      <c r="E562" s="488" t="s">
        <v>871</v>
      </c>
      <c r="F562" s="488"/>
      <c r="G562" s="488"/>
      <c r="H562" s="488"/>
      <c r="I562" s="124">
        <v>905</v>
      </c>
      <c r="J562" s="125">
        <v>1003</v>
      </c>
      <c r="K562" s="126">
        <v>5058600</v>
      </c>
      <c r="L562" s="124">
        <v>0</v>
      </c>
      <c r="M562" s="127">
        <v>518.26991</v>
      </c>
      <c r="N562" s="127">
        <v>518.26991</v>
      </c>
      <c r="O562" s="128">
        <f t="shared" si="8"/>
        <v>1</v>
      </c>
    </row>
    <row r="563" spans="1:15" s="109" customFormat="1" ht="45" customHeight="1">
      <c r="A563" s="118"/>
      <c r="B563" s="427"/>
      <c r="C563" s="428"/>
      <c r="D563" s="429"/>
      <c r="E563" s="429"/>
      <c r="F563" s="488" t="s">
        <v>871</v>
      </c>
      <c r="G563" s="488"/>
      <c r="H563" s="488"/>
      <c r="I563" s="124">
        <v>905</v>
      </c>
      <c r="J563" s="125">
        <v>1003</v>
      </c>
      <c r="K563" s="126">
        <v>5058601</v>
      </c>
      <c r="L563" s="124">
        <v>0</v>
      </c>
      <c r="M563" s="127">
        <v>518.26991</v>
      </c>
      <c r="N563" s="127">
        <v>518.26991</v>
      </c>
      <c r="O563" s="123">
        <f t="shared" si="8"/>
        <v>1</v>
      </c>
    </row>
    <row r="564" spans="1:15" s="109" customFormat="1" ht="14.25" customHeight="1">
      <c r="A564" s="118"/>
      <c r="B564" s="427"/>
      <c r="C564" s="428"/>
      <c r="D564" s="429"/>
      <c r="E564" s="429"/>
      <c r="F564" s="429"/>
      <c r="G564" s="489" t="s">
        <v>856</v>
      </c>
      <c r="H564" s="489"/>
      <c r="I564" s="124">
        <v>905</v>
      </c>
      <c r="J564" s="125">
        <v>1003</v>
      </c>
      <c r="K564" s="126">
        <v>5058601</v>
      </c>
      <c r="L564" s="124">
        <v>5</v>
      </c>
      <c r="M564" s="127">
        <v>518.26991</v>
      </c>
      <c r="N564" s="127">
        <v>518.26991</v>
      </c>
      <c r="O564" s="128">
        <f t="shared" si="8"/>
        <v>1</v>
      </c>
    </row>
    <row r="565" spans="1:15" s="109" customFormat="1" ht="33" customHeight="1">
      <c r="A565" s="118"/>
      <c r="B565" s="427"/>
      <c r="C565" s="428"/>
      <c r="D565" s="488" t="s">
        <v>872</v>
      </c>
      <c r="E565" s="488"/>
      <c r="F565" s="488"/>
      <c r="G565" s="488"/>
      <c r="H565" s="488"/>
      <c r="I565" s="124">
        <v>905</v>
      </c>
      <c r="J565" s="125">
        <v>1003</v>
      </c>
      <c r="K565" s="126">
        <v>5100000</v>
      </c>
      <c r="L565" s="124">
        <v>0</v>
      </c>
      <c r="M565" s="127">
        <v>2680.58725</v>
      </c>
      <c r="N565" s="127">
        <v>0</v>
      </c>
      <c r="O565" s="128">
        <f t="shared" si="8"/>
        <v>0</v>
      </c>
    </row>
    <row r="566" spans="1:15" s="109" customFormat="1" ht="77.25" customHeight="1">
      <c r="A566" s="118"/>
      <c r="B566" s="427"/>
      <c r="C566" s="428"/>
      <c r="D566" s="429"/>
      <c r="E566" s="488" t="s">
        <v>873</v>
      </c>
      <c r="F566" s="488"/>
      <c r="G566" s="488"/>
      <c r="H566" s="488"/>
      <c r="I566" s="124">
        <v>905</v>
      </c>
      <c r="J566" s="125">
        <v>1003</v>
      </c>
      <c r="K566" s="126">
        <v>5100300</v>
      </c>
      <c r="L566" s="124">
        <v>0</v>
      </c>
      <c r="M566" s="127">
        <v>2680.58725</v>
      </c>
      <c r="N566" s="127">
        <v>0</v>
      </c>
      <c r="O566" s="128">
        <f t="shared" si="8"/>
        <v>0</v>
      </c>
    </row>
    <row r="567" spans="1:15" s="109" customFormat="1" ht="15" customHeight="1">
      <c r="A567" s="118"/>
      <c r="B567" s="427"/>
      <c r="C567" s="428"/>
      <c r="D567" s="429"/>
      <c r="E567" s="429"/>
      <c r="F567" s="429"/>
      <c r="G567" s="489" t="s">
        <v>856</v>
      </c>
      <c r="H567" s="489"/>
      <c r="I567" s="124">
        <v>905</v>
      </c>
      <c r="J567" s="125">
        <v>1003</v>
      </c>
      <c r="K567" s="126">
        <v>5100300</v>
      </c>
      <c r="L567" s="124">
        <v>5</v>
      </c>
      <c r="M567" s="127">
        <v>2680.58725</v>
      </c>
      <c r="N567" s="127">
        <v>0</v>
      </c>
      <c r="O567" s="128">
        <f t="shared" si="8"/>
        <v>0</v>
      </c>
    </row>
    <row r="568" spans="1:15" s="109" customFormat="1" ht="30" customHeight="1">
      <c r="A568" s="118"/>
      <c r="B568" s="427"/>
      <c r="C568" s="428"/>
      <c r="D568" s="488" t="s">
        <v>708</v>
      </c>
      <c r="E568" s="488"/>
      <c r="F568" s="488"/>
      <c r="G568" s="488"/>
      <c r="H568" s="488"/>
      <c r="I568" s="124">
        <v>905</v>
      </c>
      <c r="J568" s="125">
        <v>1003</v>
      </c>
      <c r="K568" s="126">
        <v>7950000</v>
      </c>
      <c r="L568" s="124">
        <v>0</v>
      </c>
      <c r="M568" s="127">
        <v>22.5</v>
      </c>
      <c r="N568" s="127">
        <v>0</v>
      </c>
      <c r="O568" s="128">
        <f t="shared" si="8"/>
        <v>0</v>
      </c>
    </row>
    <row r="569" spans="1:15" s="109" customFormat="1" ht="91.5" customHeight="1">
      <c r="A569" s="118"/>
      <c r="B569" s="427"/>
      <c r="C569" s="428"/>
      <c r="D569" s="429"/>
      <c r="E569" s="429"/>
      <c r="F569" s="488" t="s">
        <v>874</v>
      </c>
      <c r="G569" s="488"/>
      <c r="H569" s="488"/>
      <c r="I569" s="124">
        <v>905</v>
      </c>
      <c r="J569" s="125">
        <v>1003</v>
      </c>
      <c r="K569" s="126">
        <v>7950040</v>
      </c>
      <c r="L569" s="124">
        <v>0</v>
      </c>
      <c r="M569" s="127">
        <v>22.5</v>
      </c>
      <c r="N569" s="127">
        <v>0</v>
      </c>
      <c r="O569" s="128">
        <f t="shared" si="8"/>
        <v>0</v>
      </c>
    </row>
    <row r="570" spans="1:15" s="109" customFormat="1" ht="27.75" customHeight="1">
      <c r="A570" s="118"/>
      <c r="B570" s="427"/>
      <c r="C570" s="428"/>
      <c r="D570" s="429"/>
      <c r="E570" s="429"/>
      <c r="F570" s="429"/>
      <c r="G570" s="489" t="s">
        <v>149</v>
      </c>
      <c r="H570" s="489"/>
      <c r="I570" s="124">
        <v>905</v>
      </c>
      <c r="J570" s="125">
        <v>1003</v>
      </c>
      <c r="K570" s="126">
        <v>7950040</v>
      </c>
      <c r="L570" s="124">
        <v>500</v>
      </c>
      <c r="M570" s="127">
        <v>22.5</v>
      </c>
      <c r="N570" s="127">
        <v>0</v>
      </c>
      <c r="O570" s="128">
        <f t="shared" si="8"/>
        <v>0</v>
      </c>
    </row>
    <row r="571" spans="1:16" s="109" customFormat="1" ht="15.75" customHeight="1">
      <c r="A571" s="118"/>
      <c r="B571" s="427"/>
      <c r="C571" s="491" t="s">
        <v>132</v>
      </c>
      <c r="D571" s="491"/>
      <c r="E571" s="491"/>
      <c r="F571" s="491"/>
      <c r="G571" s="491"/>
      <c r="H571" s="491"/>
      <c r="I571" s="119">
        <v>905</v>
      </c>
      <c r="J571" s="120">
        <v>1004</v>
      </c>
      <c r="K571" s="121">
        <v>0</v>
      </c>
      <c r="L571" s="119">
        <v>0</v>
      </c>
      <c r="M571" s="122">
        <v>20354.739169999997</v>
      </c>
      <c r="N571" s="122">
        <v>12690.73248</v>
      </c>
      <c r="O571" s="128">
        <f t="shared" si="8"/>
        <v>0.6234780202295268</v>
      </c>
      <c r="P571" s="139"/>
    </row>
    <row r="572" spans="1:15" s="109" customFormat="1" ht="29.25" customHeight="1">
      <c r="A572" s="118"/>
      <c r="B572" s="427"/>
      <c r="C572" s="428"/>
      <c r="D572" s="488" t="s">
        <v>274</v>
      </c>
      <c r="E572" s="488"/>
      <c r="F572" s="488"/>
      <c r="G572" s="488"/>
      <c r="H572" s="488"/>
      <c r="I572" s="124">
        <v>905</v>
      </c>
      <c r="J572" s="125">
        <v>1004</v>
      </c>
      <c r="K572" s="126">
        <v>5200000</v>
      </c>
      <c r="L572" s="124">
        <v>0</v>
      </c>
      <c r="M572" s="127">
        <v>20354.739169999997</v>
      </c>
      <c r="N572" s="127">
        <v>12690.73248</v>
      </c>
      <c r="O572" s="128">
        <f t="shared" si="8"/>
        <v>0.6234780202295268</v>
      </c>
    </row>
    <row r="573" spans="1:15" s="109" customFormat="1" ht="105" customHeight="1">
      <c r="A573" s="118"/>
      <c r="B573" s="427"/>
      <c r="C573" s="428"/>
      <c r="D573" s="429"/>
      <c r="E573" s="488" t="s">
        <v>875</v>
      </c>
      <c r="F573" s="488"/>
      <c r="G573" s="488"/>
      <c r="H573" s="488"/>
      <c r="I573" s="124">
        <v>905</v>
      </c>
      <c r="J573" s="125">
        <v>1004</v>
      </c>
      <c r="K573" s="126">
        <v>5201000</v>
      </c>
      <c r="L573" s="124">
        <v>0</v>
      </c>
      <c r="M573" s="127">
        <v>9655.541600000002</v>
      </c>
      <c r="N573" s="127">
        <v>3851.0349100000003</v>
      </c>
      <c r="O573" s="128">
        <f t="shared" si="8"/>
        <v>0.3988419365310382</v>
      </c>
    </row>
    <row r="574" spans="1:15" s="109" customFormat="1" ht="74.25" customHeight="1">
      <c r="A574" s="118"/>
      <c r="B574" s="427"/>
      <c r="C574" s="428"/>
      <c r="D574" s="429"/>
      <c r="E574" s="429"/>
      <c r="F574" s="488" t="s">
        <v>876</v>
      </c>
      <c r="G574" s="488"/>
      <c r="H574" s="488"/>
      <c r="I574" s="124">
        <v>905</v>
      </c>
      <c r="J574" s="125">
        <v>1004</v>
      </c>
      <c r="K574" s="126">
        <v>5201004</v>
      </c>
      <c r="L574" s="124">
        <v>0</v>
      </c>
      <c r="M574" s="127">
        <v>2163.4</v>
      </c>
      <c r="N574" s="127">
        <v>0</v>
      </c>
      <c r="O574" s="128">
        <f t="shared" si="8"/>
        <v>0</v>
      </c>
    </row>
    <row r="575" spans="1:15" s="109" customFormat="1" ht="14.25" customHeight="1">
      <c r="A575" s="118"/>
      <c r="B575" s="427"/>
      <c r="C575" s="428"/>
      <c r="D575" s="429"/>
      <c r="E575" s="429"/>
      <c r="F575" s="429"/>
      <c r="G575" s="489" t="s">
        <v>856</v>
      </c>
      <c r="H575" s="489"/>
      <c r="I575" s="124">
        <v>905</v>
      </c>
      <c r="J575" s="125">
        <v>1004</v>
      </c>
      <c r="K575" s="126">
        <v>5201004</v>
      </c>
      <c r="L575" s="124">
        <v>5</v>
      </c>
      <c r="M575" s="127">
        <v>2163.4</v>
      </c>
      <c r="N575" s="127">
        <v>0</v>
      </c>
      <c r="O575" s="128">
        <f t="shared" si="8"/>
        <v>0</v>
      </c>
    </row>
    <row r="576" spans="1:15" s="109" customFormat="1" ht="135.75" customHeight="1">
      <c r="A576" s="118"/>
      <c r="B576" s="427"/>
      <c r="C576" s="428"/>
      <c r="D576" s="429"/>
      <c r="E576" s="429"/>
      <c r="F576" s="488" t="s">
        <v>877</v>
      </c>
      <c r="G576" s="488"/>
      <c r="H576" s="488"/>
      <c r="I576" s="124">
        <v>905</v>
      </c>
      <c r="J576" s="125">
        <v>1004</v>
      </c>
      <c r="K576" s="126">
        <v>5201005</v>
      </c>
      <c r="L576" s="124">
        <v>0</v>
      </c>
      <c r="M576" s="127">
        <v>394.55907</v>
      </c>
      <c r="N576" s="127">
        <v>50</v>
      </c>
      <c r="O576" s="128">
        <f t="shared" si="8"/>
        <v>0.12672373746217516</v>
      </c>
    </row>
    <row r="577" spans="1:15" s="109" customFormat="1" ht="14.25" customHeight="1">
      <c r="A577" s="118"/>
      <c r="B577" s="427"/>
      <c r="C577" s="428"/>
      <c r="D577" s="429"/>
      <c r="E577" s="429"/>
      <c r="F577" s="429"/>
      <c r="G577" s="489" t="s">
        <v>856</v>
      </c>
      <c r="H577" s="489"/>
      <c r="I577" s="124">
        <v>905</v>
      </c>
      <c r="J577" s="125">
        <v>1004</v>
      </c>
      <c r="K577" s="126">
        <v>5201005</v>
      </c>
      <c r="L577" s="124">
        <v>5</v>
      </c>
      <c r="M577" s="127">
        <v>394.55907</v>
      </c>
      <c r="N577" s="127">
        <v>50</v>
      </c>
      <c r="O577" s="128">
        <f t="shared" si="8"/>
        <v>0.12672373746217516</v>
      </c>
    </row>
    <row r="578" spans="1:15" s="109" customFormat="1" ht="90" customHeight="1">
      <c r="A578" s="118"/>
      <c r="B578" s="427"/>
      <c r="C578" s="428"/>
      <c r="D578" s="429"/>
      <c r="E578" s="429"/>
      <c r="F578" s="488" t="s">
        <v>878</v>
      </c>
      <c r="G578" s="488"/>
      <c r="H578" s="488"/>
      <c r="I578" s="124">
        <v>905</v>
      </c>
      <c r="J578" s="125">
        <v>1004</v>
      </c>
      <c r="K578" s="126">
        <v>5201006</v>
      </c>
      <c r="L578" s="124">
        <v>0</v>
      </c>
      <c r="M578" s="127">
        <v>7097.5825300000015</v>
      </c>
      <c r="N578" s="127">
        <v>3801.0349100000003</v>
      </c>
      <c r="O578" s="128">
        <f t="shared" si="8"/>
        <v>0.5355393747003037</v>
      </c>
    </row>
    <row r="579" spans="1:15" s="109" customFormat="1" ht="20.25" customHeight="1">
      <c r="A579" s="118"/>
      <c r="B579" s="427"/>
      <c r="C579" s="428"/>
      <c r="D579" s="429"/>
      <c r="E579" s="429"/>
      <c r="F579" s="429"/>
      <c r="G579" s="489" t="s">
        <v>856</v>
      </c>
      <c r="H579" s="489"/>
      <c r="I579" s="124">
        <v>905</v>
      </c>
      <c r="J579" s="125">
        <v>1004</v>
      </c>
      <c r="K579" s="126">
        <v>5201006</v>
      </c>
      <c r="L579" s="124">
        <v>5</v>
      </c>
      <c r="M579" s="127">
        <v>7097.5825300000015</v>
      </c>
      <c r="N579" s="127">
        <v>3801.0349100000003</v>
      </c>
      <c r="O579" s="128">
        <f t="shared" si="8"/>
        <v>0.5355393747003037</v>
      </c>
    </row>
    <row r="580" spans="1:15" s="109" customFormat="1" ht="43.5" customHeight="1">
      <c r="A580" s="118"/>
      <c r="B580" s="427"/>
      <c r="C580" s="428"/>
      <c r="D580" s="429"/>
      <c r="E580" s="488" t="s">
        <v>879</v>
      </c>
      <c r="F580" s="488"/>
      <c r="G580" s="488"/>
      <c r="H580" s="488"/>
      <c r="I580" s="124">
        <v>905</v>
      </c>
      <c r="J580" s="125">
        <v>1004</v>
      </c>
      <c r="K580" s="126">
        <v>5201300</v>
      </c>
      <c r="L580" s="124">
        <v>0</v>
      </c>
      <c r="M580" s="127">
        <v>10699.19757</v>
      </c>
      <c r="N580" s="127">
        <v>8839.69757</v>
      </c>
      <c r="O580" s="128">
        <f t="shared" si="8"/>
        <v>0.8262019195519912</v>
      </c>
    </row>
    <row r="581" spans="1:15" s="109" customFormat="1" ht="29.25" customHeight="1">
      <c r="A581" s="118"/>
      <c r="B581" s="427"/>
      <c r="C581" s="428"/>
      <c r="D581" s="429"/>
      <c r="E581" s="429"/>
      <c r="F581" s="488" t="s">
        <v>880</v>
      </c>
      <c r="G581" s="488"/>
      <c r="H581" s="488"/>
      <c r="I581" s="124">
        <v>905</v>
      </c>
      <c r="J581" s="125">
        <v>1004</v>
      </c>
      <c r="K581" s="126">
        <v>5201312</v>
      </c>
      <c r="L581" s="124">
        <v>0</v>
      </c>
      <c r="M581" s="127">
        <v>1757.22248</v>
      </c>
      <c r="N581" s="127">
        <v>432.81213</v>
      </c>
      <c r="O581" s="128">
        <f t="shared" si="8"/>
        <v>0.24630468533500666</v>
      </c>
    </row>
    <row r="582" spans="1:15" s="109" customFormat="1" ht="31.5" customHeight="1">
      <c r="A582" s="118"/>
      <c r="B582" s="427"/>
      <c r="C582" s="428"/>
      <c r="D582" s="429"/>
      <c r="E582" s="429"/>
      <c r="F582" s="429"/>
      <c r="G582" s="489" t="s">
        <v>149</v>
      </c>
      <c r="H582" s="489"/>
      <c r="I582" s="124">
        <v>905</v>
      </c>
      <c r="J582" s="125">
        <v>1004</v>
      </c>
      <c r="K582" s="126">
        <v>5201312</v>
      </c>
      <c r="L582" s="124">
        <v>500</v>
      </c>
      <c r="M582" s="127">
        <v>1757.22248</v>
      </c>
      <c r="N582" s="127">
        <v>432.81213</v>
      </c>
      <c r="O582" s="128">
        <f t="shared" si="8"/>
        <v>0.24630468533500666</v>
      </c>
    </row>
    <row r="583" spans="1:15" s="109" customFormat="1" ht="43.5" customHeight="1">
      <c r="A583" s="118"/>
      <c r="B583" s="427"/>
      <c r="C583" s="428"/>
      <c r="D583" s="429"/>
      <c r="E583" s="429"/>
      <c r="F583" s="488" t="s">
        <v>881</v>
      </c>
      <c r="G583" s="488"/>
      <c r="H583" s="488"/>
      <c r="I583" s="124">
        <v>905</v>
      </c>
      <c r="J583" s="125">
        <v>1004</v>
      </c>
      <c r="K583" s="126">
        <v>5201321</v>
      </c>
      <c r="L583" s="124">
        <v>0</v>
      </c>
      <c r="M583" s="127">
        <v>4101.346280000001</v>
      </c>
      <c r="N583" s="127">
        <v>3566.25663</v>
      </c>
      <c r="O583" s="128">
        <f t="shared" si="8"/>
        <v>0.8695331694840455</v>
      </c>
    </row>
    <row r="584" spans="1:15" s="109" customFormat="1" ht="12" customHeight="1">
      <c r="A584" s="118"/>
      <c r="B584" s="427"/>
      <c r="C584" s="428"/>
      <c r="D584" s="429"/>
      <c r="E584" s="429"/>
      <c r="F584" s="429"/>
      <c r="G584" s="489" t="s">
        <v>856</v>
      </c>
      <c r="H584" s="489"/>
      <c r="I584" s="124">
        <v>905</v>
      </c>
      <c r="J584" s="125">
        <v>1004</v>
      </c>
      <c r="K584" s="126">
        <v>5201321</v>
      </c>
      <c r="L584" s="124">
        <v>5</v>
      </c>
      <c r="M584" s="127">
        <v>4101.346280000001</v>
      </c>
      <c r="N584" s="127">
        <v>3566.25663</v>
      </c>
      <c r="O584" s="128">
        <f t="shared" si="8"/>
        <v>0.8695331694840455</v>
      </c>
    </row>
    <row r="585" spans="1:15" s="109" customFormat="1" ht="43.5" customHeight="1">
      <c r="A585" s="118"/>
      <c r="B585" s="427"/>
      <c r="C585" s="428"/>
      <c r="D585" s="429"/>
      <c r="E585" s="429"/>
      <c r="F585" s="488" t="s">
        <v>882</v>
      </c>
      <c r="G585" s="488"/>
      <c r="H585" s="488"/>
      <c r="I585" s="124">
        <v>905</v>
      </c>
      <c r="J585" s="125">
        <v>1004</v>
      </c>
      <c r="K585" s="126">
        <v>5201322</v>
      </c>
      <c r="L585" s="124">
        <v>0</v>
      </c>
      <c r="M585" s="127">
        <v>4840.628809999999</v>
      </c>
      <c r="N585" s="127">
        <v>4840.628809999999</v>
      </c>
      <c r="O585" s="128">
        <f t="shared" si="8"/>
        <v>1</v>
      </c>
    </row>
    <row r="586" spans="1:15" s="109" customFormat="1" ht="14.25" customHeight="1">
      <c r="A586" s="118"/>
      <c r="B586" s="427"/>
      <c r="C586" s="428"/>
      <c r="D586" s="429"/>
      <c r="E586" s="429"/>
      <c r="F586" s="429"/>
      <c r="G586" s="489" t="s">
        <v>856</v>
      </c>
      <c r="H586" s="489"/>
      <c r="I586" s="124">
        <v>905</v>
      </c>
      <c r="J586" s="125">
        <v>1004</v>
      </c>
      <c r="K586" s="126">
        <v>5201322</v>
      </c>
      <c r="L586" s="124">
        <v>5</v>
      </c>
      <c r="M586" s="127">
        <v>4840.628809999999</v>
      </c>
      <c r="N586" s="127">
        <v>4840.628809999999</v>
      </c>
      <c r="O586" s="128">
        <f t="shared" si="8"/>
        <v>1</v>
      </c>
    </row>
    <row r="587" spans="1:15" s="109" customFormat="1" ht="29.25" customHeight="1">
      <c r="A587" s="118"/>
      <c r="B587" s="427"/>
      <c r="C587" s="491" t="s">
        <v>134</v>
      </c>
      <c r="D587" s="491"/>
      <c r="E587" s="491"/>
      <c r="F587" s="491"/>
      <c r="G587" s="491"/>
      <c r="H587" s="491"/>
      <c r="I587" s="119">
        <v>905</v>
      </c>
      <c r="J587" s="120">
        <v>1006</v>
      </c>
      <c r="K587" s="121">
        <v>0</v>
      </c>
      <c r="L587" s="119">
        <v>0</v>
      </c>
      <c r="M587" s="122">
        <v>11626.692679999998</v>
      </c>
      <c r="N587" s="122">
        <v>5157.27278</v>
      </c>
      <c r="O587" s="128">
        <f t="shared" si="8"/>
        <v>0.44357178106818257</v>
      </c>
    </row>
    <row r="588" spans="1:15" s="109" customFormat="1" ht="16.5" customHeight="1">
      <c r="A588" s="118"/>
      <c r="B588" s="427"/>
      <c r="C588" s="428"/>
      <c r="D588" s="488" t="s">
        <v>66</v>
      </c>
      <c r="E588" s="488"/>
      <c r="F588" s="488"/>
      <c r="G588" s="488"/>
      <c r="H588" s="488"/>
      <c r="I588" s="124">
        <v>905</v>
      </c>
      <c r="J588" s="125">
        <v>1006</v>
      </c>
      <c r="K588" s="126">
        <v>700000</v>
      </c>
      <c r="L588" s="124">
        <v>0</v>
      </c>
      <c r="M588" s="127">
        <v>12</v>
      </c>
      <c r="N588" s="127">
        <v>12</v>
      </c>
      <c r="O588" s="128">
        <f t="shared" si="8"/>
        <v>1</v>
      </c>
    </row>
    <row r="589" spans="1:15" s="109" customFormat="1" ht="32.25" customHeight="1">
      <c r="A589" s="118"/>
      <c r="B589" s="427"/>
      <c r="C589" s="428"/>
      <c r="D589" s="429"/>
      <c r="E589" s="488" t="s">
        <v>159</v>
      </c>
      <c r="F589" s="488"/>
      <c r="G589" s="488"/>
      <c r="H589" s="488"/>
      <c r="I589" s="124">
        <v>905</v>
      </c>
      <c r="J589" s="125">
        <v>1006</v>
      </c>
      <c r="K589" s="126">
        <v>700500</v>
      </c>
      <c r="L589" s="124">
        <v>0</v>
      </c>
      <c r="M589" s="127">
        <v>12</v>
      </c>
      <c r="N589" s="127">
        <v>12</v>
      </c>
      <c r="O589" s="128">
        <f t="shared" si="8"/>
        <v>1</v>
      </c>
    </row>
    <row r="590" spans="1:15" s="109" customFormat="1" ht="43.5" customHeight="1">
      <c r="A590" s="118"/>
      <c r="B590" s="427"/>
      <c r="C590" s="428"/>
      <c r="D590" s="429"/>
      <c r="E590" s="429"/>
      <c r="F590" s="488" t="s">
        <v>701</v>
      </c>
      <c r="G590" s="488"/>
      <c r="H590" s="488"/>
      <c r="I590" s="124">
        <v>905</v>
      </c>
      <c r="J590" s="125">
        <v>1006</v>
      </c>
      <c r="K590" s="126">
        <v>700501</v>
      </c>
      <c r="L590" s="124">
        <v>0</v>
      </c>
      <c r="M590" s="127">
        <v>12</v>
      </c>
      <c r="N590" s="127">
        <v>12</v>
      </c>
      <c r="O590" s="123">
        <f t="shared" si="8"/>
        <v>1</v>
      </c>
    </row>
    <row r="591" spans="1:15" s="109" customFormat="1" ht="14.25" customHeight="1">
      <c r="A591" s="118"/>
      <c r="B591" s="427"/>
      <c r="C591" s="428"/>
      <c r="D591" s="429"/>
      <c r="E591" s="429"/>
      <c r="F591" s="429"/>
      <c r="G591" s="489" t="s">
        <v>157</v>
      </c>
      <c r="H591" s="489"/>
      <c r="I591" s="124">
        <v>905</v>
      </c>
      <c r="J591" s="125">
        <v>1006</v>
      </c>
      <c r="K591" s="126">
        <v>700501</v>
      </c>
      <c r="L591" s="124">
        <v>13</v>
      </c>
      <c r="M591" s="127">
        <v>12</v>
      </c>
      <c r="N591" s="127">
        <v>12</v>
      </c>
      <c r="O591" s="128">
        <f t="shared" si="8"/>
        <v>1</v>
      </c>
    </row>
    <row r="592" spans="1:15" s="109" customFormat="1" ht="27.75" customHeight="1">
      <c r="A592" s="118"/>
      <c r="B592" s="427"/>
      <c r="C592" s="428"/>
      <c r="D592" s="488" t="s">
        <v>243</v>
      </c>
      <c r="E592" s="488"/>
      <c r="F592" s="488"/>
      <c r="G592" s="488"/>
      <c r="H592" s="488"/>
      <c r="I592" s="124">
        <v>905</v>
      </c>
      <c r="J592" s="125">
        <v>1006</v>
      </c>
      <c r="K592" s="126">
        <v>5140000</v>
      </c>
      <c r="L592" s="124">
        <v>0</v>
      </c>
      <c r="M592" s="127">
        <v>11058.934179999998</v>
      </c>
      <c r="N592" s="127">
        <v>4589.51428</v>
      </c>
      <c r="O592" s="128">
        <f aca="true" t="shared" si="9" ref="O592:O655">N592/M592</f>
        <v>0.4150051176089015</v>
      </c>
    </row>
    <row r="593" spans="1:15" s="109" customFormat="1" ht="31.5" customHeight="1">
      <c r="A593" s="118"/>
      <c r="B593" s="427"/>
      <c r="C593" s="428"/>
      <c r="D593" s="429"/>
      <c r="E593" s="488" t="s">
        <v>244</v>
      </c>
      <c r="F593" s="488"/>
      <c r="G593" s="488"/>
      <c r="H593" s="488"/>
      <c r="I593" s="124">
        <v>905</v>
      </c>
      <c r="J593" s="125">
        <v>1006</v>
      </c>
      <c r="K593" s="126">
        <v>5140100</v>
      </c>
      <c r="L593" s="124">
        <v>0</v>
      </c>
      <c r="M593" s="127">
        <v>11058.934179999998</v>
      </c>
      <c r="N593" s="127">
        <v>4589.51428</v>
      </c>
      <c r="O593" s="128">
        <f t="shared" si="9"/>
        <v>0.4150051176089015</v>
      </c>
    </row>
    <row r="594" spans="1:15" s="109" customFormat="1" ht="28.5" customHeight="1">
      <c r="A594" s="118"/>
      <c r="B594" s="427"/>
      <c r="C594" s="428"/>
      <c r="D594" s="429"/>
      <c r="E594" s="429"/>
      <c r="F594" s="488" t="s">
        <v>883</v>
      </c>
      <c r="G594" s="488"/>
      <c r="H594" s="488"/>
      <c r="I594" s="124">
        <v>905</v>
      </c>
      <c r="J594" s="125">
        <v>1006</v>
      </c>
      <c r="K594" s="126">
        <v>5140103</v>
      </c>
      <c r="L594" s="124">
        <v>0</v>
      </c>
      <c r="M594" s="127">
        <v>10009.701609999998</v>
      </c>
      <c r="N594" s="127">
        <v>4314.533820000001</v>
      </c>
      <c r="O594" s="128">
        <f t="shared" si="9"/>
        <v>0.43103520845113397</v>
      </c>
    </row>
    <row r="595" spans="1:15" s="109" customFormat="1" ht="34.5" customHeight="1">
      <c r="A595" s="118"/>
      <c r="B595" s="427"/>
      <c r="C595" s="428"/>
      <c r="D595" s="429"/>
      <c r="E595" s="429"/>
      <c r="F595" s="429"/>
      <c r="G595" s="489" t="s">
        <v>149</v>
      </c>
      <c r="H595" s="489"/>
      <c r="I595" s="124">
        <v>905</v>
      </c>
      <c r="J595" s="125">
        <v>1006</v>
      </c>
      <c r="K595" s="126">
        <v>5140103</v>
      </c>
      <c r="L595" s="124">
        <v>500</v>
      </c>
      <c r="M595" s="127">
        <v>10009.701609999998</v>
      </c>
      <c r="N595" s="127">
        <v>4314.533820000001</v>
      </c>
      <c r="O595" s="128">
        <f t="shared" si="9"/>
        <v>0.43103520845113397</v>
      </c>
    </row>
    <row r="596" spans="1:15" s="109" customFormat="1" ht="180.75" customHeight="1">
      <c r="A596" s="118"/>
      <c r="B596" s="427"/>
      <c r="C596" s="428"/>
      <c r="D596" s="429"/>
      <c r="E596" s="429"/>
      <c r="F596" s="488" t="s">
        <v>915</v>
      </c>
      <c r="G596" s="488"/>
      <c r="H596" s="488"/>
      <c r="I596" s="124">
        <v>905</v>
      </c>
      <c r="J596" s="125">
        <v>1006</v>
      </c>
      <c r="K596" s="126">
        <v>5140108</v>
      </c>
      <c r="L596" s="124">
        <v>0</v>
      </c>
      <c r="M596" s="127">
        <v>929.23257</v>
      </c>
      <c r="N596" s="127">
        <v>274.98046</v>
      </c>
      <c r="O596" s="128">
        <f t="shared" si="9"/>
        <v>0.29592210699200955</v>
      </c>
    </row>
    <row r="597" spans="1:15" s="109" customFormat="1" ht="29.25" customHeight="1">
      <c r="A597" s="118"/>
      <c r="B597" s="427"/>
      <c r="C597" s="428"/>
      <c r="D597" s="429"/>
      <c r="E597" s="429"/>
      <c r="F597" s="429"/>
      <c r="G597" s="489" t="s">
        <v>149</v>
      </c>
      <c r="H597" s="489"/>
      <c r="I597" s="124">
        <v>905</v>
      </c>
      <c r="J597" s="125">
        <v>1006</v>
      </c>
      <c r="K597" s="126">
        <v>5140108</v>
      </c>
      <c r="L597" s="124">
        <v>500</v>
      </c>
      <c r="M597" s="127">
        <v>929.23257</v>
      </c>
      <c r="N597" s="127">
        <v>274.98046</v>
      </c>
      <c r="O597" s="128">
        <f t="shared" si="9"/>
        <v>0.29592210699200955</v>
      </c>
    </row>
    <row r="598" spans="1:15" s="109" customFormat="1" ht="43.5" customHeight="1">
      <c r="A598" s="118"/>
      <c r="B598" s="427"/>
      <c r="C598" s="428"/>
      <c r="D598" s="429"/>
      <c r="E598" s="429"/>
      <c r="F598" s="488" t="s">
        <v>885</v>
      </c>
      <c r="G598" s="488"/>
      <c r="H598" s="488"/>
      <c r="I598" s="124">
        <v>905</v>
      </c>
      <c r="J598" s="125">
        <v>1006</v>
      </c>
      <c r="K598" s="126">
        <v>5140112</v>
      </c>
      <c r="L598" s="124">
        <v>0</v>
      </c>
      <c r="M598" s="127">
        <v>120</v>
      </c>
      <c r="N598" s="127">
        <v>0</v>
      </c>
      <c r="O598" s="128">
        <f t="shared" si="9"/>
        <v>0</v>
      </c>
    </row>
    <row r="599" spans="1:15" s="109" customFormat="1" ht="29.25" customHeight="1">
      <c r="A599" s="118"/>
      <c r="B599" s="427"/>
      <c r="C599" s="428"/>
      <c r="D599" s="429"/>
      <c r="E599" s="429"/>
      <c r="F599" s="429"/>
      <c r="G599" s="489" t="s">
        <v>149</v>
      </c>
      <c r="H599" s="489"/>
      <c r="I599" s="124">
        <v>905</v>
      </c>
      <c r="J599" s="125">
        <v>1006</v>
      </c>
      <c r="K599" s="126">
        <v>5140112</v>
      </c>
      <c r="L599" s="124">
        <v>500</v>
      </c>
      <c r="M599" s="127">
        <v>120</v>
      </c>
      <c r="N599" s="127">
        <v>0</v>
      </c>
      <c r="O599" s="128">
        <f t="shared" si="9"/>
        <v>0</v>
      </c>
    </row>
    <row r="600" spans="1:15" s="109" customFormat="1" ht="31.5" customHeight="1">
      <c r="A600" s="118"/>
      <c r="B600" s="427"/>
      <c r="C600" s="428"/>
      <c r="D600" s="488" t="s">
        <v>708</v>
      </c>
      <c r="E600" s="488"/>
      <c r="F600" s="488"/>
      <c r="G600" s="488"/>
      <c r="H600" s="488"/>
      <c r="I600" s="124">
        <v>905</v>
      </c>
      <c r="J600" s="125">
        <v>1006</v>
      </c>
      <c r="K600" s="126">
        <v>7950000</v>
      </c>
      <c r="L600" s="124">
        <v>0</v>
      </c>
      <c r="M600" s="127">
        <v>555.7585</v>
      </c>
      <c r="N600" s="127">
        <v>555.7585</v>
      </c>
      <c r="O600" s="128">
        <f t="shared" si="9"/>
        <v>1</v>
      </c>
    </row>
    <row r="601" spans="1:15" s="109" customFormat="1" ht="60" customHeight="1">
      <c r="A601" s="118"/>
      <c r="B601" s="427"/>
      <c r="C601" s="428"/>
      <c r="D601" s="429"/>
      <c r="E601" s="429"/>
      <c r="F601" s="488" t="s">
        <v>886</v>
      </c>
      <c r="G601" s="488"/>
      <c r="H601" s="488"/>
      <c r="I601" s="124">
        <v>905</v>
      </c>
      <c r="J601" s="125">
        <v>1006</v>
      </c>
      <c r="K601" s="126">
        <v>7950006</v>
      </c>
      <c r="L601" s="124">
        <v>0</v>
      </c>
      <c r="M601" s="127">
        <v>555.7585</v>
      </c>
      <c r="N601" s="127">
        <v>555.7585</v>
      </c>
      <c r="O601" s="128">
        <f t="shared" si="9"/>
        <v>1</v>
      </c>
    </row>
    <row r="602" spans="1:15" s="109" customFormat="1" ht="32.25" customHeight="1">
      <c r="A602" s="118"/>
      <c r="B602" s="427"/>
      <c r="C602" s="428"/>
      <c r="D602" s="429"/>
      <c r="E602" s="429"/>
      <c r="F602" s="429"/>
      <c r="G602" s="489" t="s">
        <v>149</v>
      </c>
      <c r="H602" s="489"/>
      <c r="I602" s="124">
        <v>905</v>
      </c>
      <c r="J602" s="125">
        <v>1006</v>
      </c>
      <c r="K602" s="126">
        <v>7950006</v>
      </c>
      <c r="L602" s="124">
        <v>500</v>
      </c>
      <c r="M602" s="127">
        <v>555.7585</v>
      </c>
      <c r="N602" s="127">
        <v>555.7585</v>
      </c>
      <c r="O602" s="128">
        <f t="shared" si="9"/>
        <v>1</v>
      </c>
    </row>
    <row r="603" spans="1:15" s="109" customFormat="1" ht="42.75" customHeight="1">
      <c r="A603" s="118"/>
      <c r="B603" s="427"/>
      <c r="C603" s="428"/>
      <c r="D603" s="429"/>
      <c r="E603" s="429"/>
      <c r="F603" s="429"/>
      <c r="G603" s="430"/>
      <c r="H603" s="431" t="s">
        <v>218</v>
      </c>
      <c r="I603" s="124">
        <v>905</v>
      </c>
      <c r="J603" s="125">
        <v>1006</v>
      </c>
      <c r="K603" s="126">
        <v>7950006</v>
      </c>
      <c r="L603" s="124">
        <v>500</v>
      </c>
      <c r="M603" s="127">
        <v>555.7585</v>
      </c>
      <c r="N603" s="127">
        <v>0</v>
      </c>
      <c r="O603" s="128">
        <f t="shared" si="9"/>
        <v>0</v>
      </c>
    </row>
    <row r="604" spans="1:15" s="109" customFormat="1" ht="32.25" customHeight="1">
      <c r="A604" s="112" t="s">
        <v>77</v>
      </c>
      <c r="B604" s="490" t="s">
        <v>887</v>
      </c>
      <c r="C604" s="490"/>
      <c r="D604" s="490"/>
      <c r="E604" s="490"/>
      <c r="F604" s="490"/>
      <c r="G604" s="490"/>
      <c r="H604" s="490"/>
      <c r="I604" s="113">
        <v>906</v>
      </c>
      <c r="J604" s="114">
        <v>0</v>
      </c>
      <c r="K604" s="115">
        <v>0</v>
      </c>
      <c r="L604" s="113">
        <v>0</v>
      </c>
      <c r="M604" s="116">
        <v>23055.12</v>
      </c>
      <c r="N604" s="116">
        <v>22440.670529999996</v>
      </c>
      <c r="O604" s="128">
        <f t="shared" si="9"/>
        <v>0.9733486761292067</v>
      </c>
    </row>
    <row r="605" spans="1:15" s="109" customFormat="1" ht="72" customHeight="1">
      <c r="A605" s="118"/>
      <c r="B605" s="427"/>
      <c r="C605" s="491" t="s">
        <v>54</v>
      </c>
      <c r="D605" s="491"/>
      <c r="E605" s="491"/>
      <c r="F605" s="491"/>
      <c r="G605" s="491"/>
      <c r="H605" s="491"/>
      <c r="I605" s="119">
        <v>906</v>
      </c>
      <c r="J605" s="120">
        <v>103</v>
      </c>
      <c r="K605" s="121">
        <v>0</v>
      </c>
      <c r="L605" s="119">
        <v>0</v>
      </c>
      <c r="M605" s="122">
        <v>21585.12</v>
      </c>
      <c r="N605" s="122">
        <v>21013.895259999998</v>
      </c>
      <c r="O605" s="128">
        <f t="shared" si="9"/>
        <v>0.9735361795533218</v>
      </c>
    </row>
    <row r="606" spans="1:15" s="109" customFormat="1" ht="30" customHeight="1">
      <c r="A606" s="118"/>
      <c r="B606" s="427"/>
      <c r="C606" s="428"/>
      <c r="D606" s="488" t="s">
        <v>151</v>
      </c>
      <c r="E606" s="488"/>
      <c r="F606" s="488"/>
      <c r="G606" s="488"/>
      <c r="H606" s="488"/>
      <c r="I606" s="124">
        <v>906</v>
      </c>
      <c r="J606" s="125">
        <v>103</v>
      </c>
      <c r="K606" s="126">
        <v>20000</v>
      </c>
      <c r="L606" s="124">
        <v>0</v>
      </c>
      <c r="M606" s="127">
        <v>21585.12</v>
      </c>
      <c r="N606" s="127">
        <v>21013.895259999998</v>
      </c>
      <c r="O606" s="128">
        <f t="shared" si="9"/>
        <v>0.9735361795533218</v>
      </c>
    </row>
    <row r="607" spans="1:15" s="109" customFormat="1" ht="15" customHeight="1">
      <c r="A607" s="118"/>
      <c r="B607" s="427"/>
      <c r="C607" s="428"/>
      <c r="D607" s="429"/>
      <c r="E607" s="488" t="s">
        <v>152</v>
      </c>
      <c r="F607" s="488"/>
      <c r="G607" s="488"/>
      <c r="H607" s="488"/>
      <c r="I607" s="124">
        <v>906</v>
      </c>
      <c r="J607" s="125">
        <v>103</v>
      </c>
      <c r="K607" s="126">
        <v>20400</v>
      </c>
      <c r="L607" s="124">
        <v>0</v>
      </c>
      <c r="M607" s="127">
        <v>15784.574</v>
      </c>
      <c r="N607" s="127">
        <v>15255.898529999999</v>
      </c>
      <c r="O607" s="128">
        <f t="shared" si="9"/>
        <v>0.9665068268551307</v>
      </c>
    </row>
    <row r="608" spans="1:15" s="109" customFormat="1" ht="30" customHeight="1">
      <c r="A608" s="118"/>
      <c r="B608" s="427"/>
      <c r="C608" s="428"/>
      <c r="D608" s="429"/>
      <c r="E608" s="429"/>
      <c r="F608" s="488" t="s">
        <v>888</v>
      </c>
      <c r="G608" s="488"/>
      <c r="H608" s="488"/>
      <c r="I608" s="124">
        <v>906</v>
      </c>
      <c r="J608" s="125">
        <v>103</v>
      </c>
      <c r="K608" s="126">
        <v>20406</v>
      </c>
      <c r="L608" s="124">
        <v>0</v>
      </c>
      <c r="M608" s="127">
        <v>15784.574</v>
      </c>
      <c r="N608" s="127">
        <v>15255.898529999999</v>
      </c>
      <c r="O608" s="128">
        <f t="shared" si="9"/>
        <v>0.9665068268551307</v>
      </c>
    </row>
    <row r="609" spans="1:15" s="109" customFormat="1" ht="32.25" customHeight="1">
      <c r="A609" s="118"/>
      <c r="B609" s="427"/>
      <c r="C609" s="428"/>
      <c r="D609" s="429"/>
      <c r="E609" s="429"/>
      <c r="F609" s="429"/>
      <c r="G609" s="489" t="s">
        <v>149</v>
      </c>
      <c r="H609" s="489"/>
      <c r="I609" s="124">
        <v>906</v>
      </c>
      <c r="J609" s="125">
        <v>103</v>
      </c>
      <c r="K609" s="126">
        <v>20406</v>
      </c>
      <c r="L609" s="124">
        <v>500</v>
      </c>
      <c r="M609" s="127">
        <v>15784.574</v>
      </c>
      <c r="N609" s="127">
        <v>15255.898529999999</v>
      </c>
      <c r="O609" s="128">
        <f t="shared" si="9"/>
        <v>0.9665068268551307</v>
      </c>
    </row>
    <row r="610" spans="1:15" s="109" customFormat="1" ht="33.75" customHeight="1">
      <c r="A610" s="118"/>
      <c r="B610" s="427"/>
      <c r="C610" s="428"/>
      <c r="D610" s="429"/>
      <c r="E610" s="488" t="s">
        <v>889</v>
      </c>
      <c r="F610" s="488"/>
      <c r="G610" s="488"/>
      <c r="H610" s="488"/>
      <c r="I610" s="124">
        <v>906</v>
      </c>
      <c r="J610" s="125">
        <v>103</v>
      </c>
      <c r="K610" s="126">
        <v>21100</v>
      </c>
      <c r="L610" s="124">
        <v>0</v>
      </c>
      <c r="M610" s="127">
        <v>2245.632</v>
      </c>
      <c r="N610" s="127">
        <v>2205.34323</v>
      </c>
      <c r="O610" s="123">
        <f t="shared" si="9"/>
        <v>0.9820590506369699</v>
      </c>
    </row>
    <row r="611" spans="1:15" s="109" customFormat="1" ht="30" customHeight="1">
      <c r="A611" s="118"/>
      <c r="B611" s="427"/>
      <c r="C611" s="428"/>
      <c r="D611" s="429"/>
      <c r="E611" s="429"/>
      <c r="F611" s="429"/>
      <c r="G611" s="489" t="s">
        <v>149</v>
      </c>
      <c r="H611" s="489"/>
      <c r="I611" s="124">
        <v>906</v>
      </c>
      <c r="J611" s="125">
        <v>103</v>
      </c>
      <c r="K611" s="126">
        <v>21100</v>
      </c>
      <c r="L611" s="124">
        <v>500</v>
      </c>
      <c r="M611" s="127">
        <v>2245.632</v>
      </c>
      <c r="N611" s="127">
        <v>2205.34323</v>
      </c>
      <c r="O611" s="128">
        <f t="shared" si="9"/>
        <v>0.9820590506369699</v>
      </c>
    </row>
    <row r="612" spans="1:15" s="109" customFormat="1" ht="28.5" customHeight="1">
      <c r="A612" s="118"/>
      <c r="B612" s="427"/>
      <c r="C612" s="428"/>
      <c r="D612" s="429"/>
      <c r="E612" s="488" t="s">
        <v>890</v>
      </c>
      <c r="F612" s="488"/>
      <c r="G612" s="488"/>
      <c r="H612" s="488"/>
      <c r="I612" s="124">
        <v>906</v>
      </c>
      <c r="J612" s="125">
        <v>103</v>
      </c>
      <c r="K612" s="126">
        <v>21200</v>
      </c>
      <c r="L612" s="124">
        <v>0</v>
      </c>
      <c r="M612" s="127">
        <v>3554.914</v>
      </c>
      <c r="N612" s="127">
        <v>3552.6535</v>
      </c>
      <c r="O612" s="128">
        <f t="shared" si="9"/>
        <v>0.9993641196383372</v>
      </c>
    </row>
    <row r="613" spans="1:15" s="109" customFormat="1" ht="28.5" customHeight="1">
      <c r="A613" s="118"/>
      <c r="B613" s="427"/>
      <c r="C613" s="428"/>
      <c r="D613" s="429"/>
      <c r="E613" s="429"/>
      <c r="F613" s="429"/>
      <c r="G613" s="489" t="s">
        <v>149</v>
      </c>
      <c r="H613" s="489"/>
      <c r="I613" s="124">
        <v>906</v>
      </c>
      <c r="J613" s="125">
        <v>103</v>
      </c>
      <c r="K613" s="126">
        <v>21200</v>
      </c>
      <c r="L613" s="124">
        <v>500</v>
      </c>
      <c r="M613" s="127">
        <v>3554.914</v>
      </c>
      <c r="N613" s="127">
        <v>3552.6535</v>
      </c>
      <c r="O613" s="128">
        <f t="shared" si="9"/>
        <v>0.9993641196383372</v>
      </c>
    </row>
    <row r="614" spans="1:15" s="109" customFormat="1" ht="30" customHeight="1">
      <c r="A614" s="118"/>
      <c r="B614" s="427"/>
      <c r="C614" s="491" t="s">
        <v>69</v>
      </c>
      <c r="D614" s="491"/>
      <c r="E614" s="491"/>
      <c r="F614" s="491"/>
      <c r="G614" s="491"/>
      <c r="H614" s="491"/>
      <c r="I614" s="119">
        <v>906</v>
      </c>
      <c r="J614" s="120">
        <v>114</v>
      </c>
      <c r="K614" s="121">
        <v>0</v>
      </c>
      <c r="L614" s="119">
        <v>0</v>
      </c>
      <c r="M614" s="122">
        <v>522.9</v>
      </c>
      <c r="N614" s="122">
        <v>479.76999</v>
      </c>
      <c r="O614" s="128">
        <f t="shared" si="9"/>
        <v>0.9175176706827309</v>
      </c>
    </row>
    <row r="615" spans="1:15" s="109" customFormat="1" ht="45" customHeight="1">
      <c r="A615" s="118"/>
      <c r="B615" s="427"/>
      <c r="C615" s="428"/>
      <c r="D615" s="488" t="s">
        <v>160</v>
      </c>
      <c r="E615" s="488"/>
      <c r="F615" s="488"/>
      <c r="G615" s="488"/>
      <c r="H615" s="488"/>
      <c r="I615" s="124">
        <v>906</v>
      </c>
      <c r="J615" s="125">
        <v>114</v>
      </c>
      <c r="K615" s="126">
        <v>920000</v>
      </c>
      <c r="L615" s="124">
        <v>0</v>
      </c>
      <c r="M615" s="127">
        <v>522.9</v>
      </c>
      <c r="N615" s="127">
        <v>479.76999</v>
      </c>
      <c r="O615" s="128">
        <f t="shared" si="9"/>
        <v>0.9175176706827309</v>
      </c>
    </row>
    <row r="616" spans="1:15" s="109" customFormat="1" ht="28.5" customHeight="1">
      <c r="A616" s="118"/>
      <c r="B616" s="427"/>
      <c r="C616" s="428"/>
      <c r="D616" s="429"/>
      <c r="E616" s="488" t="s">
        <v>161</v>
      </c>
      <c r="F616" s="488"/>
      <c r="G616" s="488"/>
      <c r="H616" s="488"/>
      <c r="I616" s="124">
        <v>906</v>
      </c>
      <c r="J616" s="125">
        <v>114</v>
      </c>
      <c r="K616" s="126">
        <v>920300</v>
      </c>
      <c r="L616" s="124">
        <v>0</v>
      </c>
      <c r="M616" s="127">
        <v>522.9</v>
      </c>
      <c r="N616" s="127">
        <v>479.76999</v>
      </c>
      <c r="O616" s="128">
        <f t="shared" si="9"/>
        <v>0.9175176706827309</v>
      </c>
    </row>
    <row r="617" spans="1:15" s="109" customFormat="1" ht="75" customHeight="1">
      <c r="A617" s="118"/>
      <c r="B617" s="427"/>
      <c r="C617" s="428"/>
      <c r="D617" s="429"/>
      <c r="E617" s="429"/>
      <c r="F617" s="488" t="s">
        <v>224</v>
      </c>
      <c r="G617" s="488"/>
      <c r="H617" s="488"/>
      <c r="I617" s="124">
        <v>906</v>
      </c>
      <c r="J617" s="125">
        <v>114</v>
      </c>
      <c r="K617" s="126">
        <v>920364</v>
      </c>
      <c r="L617" s="124">
        <v>0</v>
      </c>
      <c r="M617" s="127">
        <v>522.9</v>
      </c>
      <c r="N617" s="127">
        <v>479.76999</v>
      </c>
      <c r="O617" s="128">
        <f t="shared" si="9"/>
        <v>0.9175176706827309</v>
      </c>
    </row>
    <row r="618" spans="1:15" s="109" customFormat="1" ht="29.25" customHeight="1">
      <c r="A618" s="118"/>
      <c r="B618" s="427"/>
      <c r="C618" s="428"/>
      <c r="D618" s="429"/>
      <c r="E618" s="429"/>
      <c r="F618" s="429"/>
      <c r="G618" s="489" t="s">
        <v>149</v>
      </c>
      <c r="H618" s="489"/>
      <c r="I618" s="124">
        <v>906</v>
      </c>
      <c r="J618" s="125">
        <v>114</v>
      </c>
      <c r="K618" s="126">
        <v>920364</v>
      </c>
      <c r="L618" s="124">
        <v>500</v>
      </c>
      <c r="M618" s="127">
        <v>522.9</v>
      </c>
      <c r="N618" s="127">
        <v>479.76999</v>
      </c>
      <c r="O618" s="128">
        <f t="shared" si="9"/>
        <v>0.9175176706827309</v>
      </c>
    </row>
    <row r="619" spans="1:15" s="109" customFormat="1" ht="15" customHeight="1">
      <c r="A619" s="118"/>
      <c r="B619" s="427"/>
      <c r="C619" s="491" t="s">
        <v>127</v>
      </c>
      <c r="D619" s="491"/>
      <c r="E619" s="491"/>
      <c r="F619" s="491"/>
      <c r="G619" s="491"/>
      <c r="H619" s="491"/>
      <c r="I619" s="119">
        <v>906</v>
      </c>
      <c r="J619" s="120">
        <v>1001</v>
      </c>
      <c r="K619" s="121">
        <v>0</v>
      </c>
      <c r="L619" s="119">
        <v>0</v>
      </c>
      <c r="M619" s="122">
        <v>947.1</v>
      </c>
      <c r="N619" s="122">
        <v>947.0052800000001</v>
      </c>
      <c r="O619" s="128">
        <f t="shared" si="9"/>
        <v>0.999899989441453</v>
      </c>
    </row>
    <row r="620" spans="1:15" s="109" customFormat="1" ht="30" customHeight="1">
      <c r="A620" s="118"/>
      <c r="B620" s="427"/>
      <c r="C620" s="428"/>
      <c r="D620" s="488" t="s">
        <v>854</v>
      </c>
      <c r="E620" s="488"/>
      <c r="F620" s="488"/>
      <c r="G620" s="488"/>
      <c r="H620" s="488"/>
      <c r="I620" s="124">
        <v>906</v>
      </c>
      <c r="J620" s="125">
        <v>1001</v>
      </c>
      <c r="K620" s="126">
        <v>4910000</v>
      </c>
      <c r="L620" s="124">
        <v>0</v>
      </c>
      <c r="M620" s="127">
        <v>947.1</v>
      </c>
      <c r="N620" s="127">
        <v>947.0052800000001</v>
      </c>
      <c r="O620" s="128">
        <f t="shared" si="9"/>
        <v>0.999899989441453</v>
      </c>
    </row>
    <row r="621" spans="1:15" s="109" customFormat="1" ht="60" customHeight="1">
      <c r="A621" s="118"/>
      <c r="B621" s="427"/>
      <c r="C621" s="428"/>
      <c r="D621" s="429"/>
      <c r="E621" s="488" t="s">
        <v>855</v>
      </c>
      <c r="F621" s="488"/>
      <c r="G621" s="488"/>
      <c r="H621" s="488"/>
      <c r="I621" s="124">
        <v>906</v>
      </c>
      <c r="J621" s="125">
        <v>1001</v>
      </c>
      <c r="K621" s="126">
        <v>4910100</v>
      </c>
      <c r="L621" s="124">
        <v>0</v>
      </c>
      <c r="M621" s="127">
        <v>947.1</v>
      </c>
      <c r="N621" s="127">
        <v>947.0052800000001</v>
      </c>
      <c r="O621" s="128">
        <f t="shared" si="9"/>
        <v>0.999899989441453</v>
      </c>
    </row>
    <row r="622" spans="1:15" s="109" customFormat="1" ht="60.75" customHeight="1">
      <c r="A622" s="118"/>
      <c r="B622" s="427"/>
      <c r="C622" s="428"/>
      <c r="D622" s="429"/>
      <c r="E622" s="429"/>
      <c r="F622" s="488" t="s">
        <v>891</v>
      </c>
      <c r="G622" s="488"/>
      <c r="H622" s="488"/>
      <c r="I622" s="124">
        <v>906</v>
      </c>
      <c r="J622" s="125">
        <v>1001</v>
      </c>
      <c r="K622" s="126">
        <v>4910102</v>
      </c>
      <c r="L622" s="124">
        <v>0</v>
      </c>
      <c r="M622" s="127">
        <v>947.1</v>
      </c>
      <c r="N622" s="127">
        <v>947.0052800000001</v>
      </c>
      <c r="O622" s="128">
        <f t="shared" si="9"/>
        <v>0.999899989441453</v>
      </c>
    </row>
    <row r="623" spans="1:15" s="109" customFormat="1" ht="12.75" customHeight="1">
      <c r="A623" s="118"/>
      <c r="B623" s="427"/>
      <c r="C623" s="428"/>
      <c r="D623" s="429"/>
      <c r="E623" s="429"/>
      <c r="F623" s="429"/>
      <c r="G623" s="489" t="s">
        <v>856</v>
      </c>
      <c r="H623" s="489"/>
      <c r="I623" s="124">
        <v>906</v>
      </c>
      <c r="J623" s="125">
        <v>1001</v>
      </c>
      <c r="K623" s="126">
        <v>4910102</v>
      </c>
      <c r="L623" s="124">
        <v>5</v>
      </c>
      <c r="M623" s="127">
        <v>947.1</v>
      </c>
      <c r="N623" s="127">
        <v>947.0052800000001</v>
      </c>
      <c r="O623" s="128">
        <f t="shared" si="9"/>
        <v>0.999899989441453</v>
      </c>
    </row>
    <row r="624" spans="1:15" s="109" customFormat="1" ht="17.25" customHeight="1">
      <c r="A624" s="118"/>
      <c r="B624" s="427"/>
      <c r="C624" s="428"/>
      <c r="D624" s="429"/>
      <c r="E624" s="429"/>
      <c r="F624" s="429"/>
      <c r="G624" s="430"/>
      <c r="H624" s="431" t="s">
        <v>171</v>
      </c>
      <c r="I624" s="124">
        <v>906</v>
      </c>
      <c r="J624" s="125">
        <v>1001</v>
      </c>
      <c r="K624" s="126">
        <v>4910102</v>
      </c>
      <c r="L624" s="124">
        <v>5</v>
      </c>
      <c r="M624" s="127">
        <v>544</v>
      </c>
      <c r="N624" s="127">
        <v>0</v>
      </c>
      <c r="O624" s="128">
        <f t="shared" si="9"/>
        <v>0</v>
      </c>
    </row>
    <row r="625" spans="1:15" s="109" customFormat="1" ht="47.25" customHeight="1">
      <c r="A625" s="130" t="s">
        <v>82</v>
      </c>
      <c r="B625" s="490" t="s">
        <v>892</v>
      </c>
      <c r="C625" s="490"/>
      <c r="D625" s="490"/>
      <c r="E625" s="490"/>
      <c r="F625" s="490"/>
      <c r="G625" s="490"/>
      <c r="H625" s="490"/>
      <c r="I625" s="113">
        <v>907</v>
      </c>
      <c r="J625" s="114">
        <v>0</v>
      </c>
      <c r="K625" s="115">
        <v>0</v>
      </c>
      <c r="L625" s="113">
        <v>0</v>
      </c>
      <c r="M625" s="116">
        <v>12377.554930000002</v>
      </c>
      <c r="N625" s="116">
        <v>12039.58674</v>
      </c>
      <c r="O625" s="128">
        <f t="shared" si="9"/>
        <v>0.9726950765388361</v>
      </c>
    </row>
    <row r="626" spans="1:15" s="109" customFormat="1" ht="60.75" customHeight="1">
      <c r="A626" s="118"/>
      <c r="B626" s="427"/>
      <c r="C626" s="491" t="s">
        <v>58</v>
      </c>
      <c r="D626" s="491"/>
      <c r="E626" s="491"/>
      <c r="F626" s="491"/>
      <c r="G626" s="491"/>
      <c r="H626" s="491"/>
      <c r="I626" s="119">
        <v>907</v>
      </c>
      <c r="J626" s="120">
        <v>106</v>
      </c>
      <c r="K626" s="121">
        <v>0</v>
      </c>
      <c r="L626" s="119">
        <v>0</v>
      </c>
      <c r="M626" s="122">
        <v>12377.554930000002</v>
      </c>
      <c r="N626" s="122">
        <v>12039.58674</v>
      </c>
      <c r="O626" s="128">
        <f t="shared" si="9"/>
        <v>0.9726950765388361</v>
      </c>
    </row>
    <row r="627" spans="1:15" s="109" customFormat="1" ht="30" customHeight="1">
      <c r="A627" s="118"/>
      <c r="B627" s="427"/>
      <c r="C627" s="428"/>
      <c r="D627" s="488" t="s">
        <v>151</v>
      </c>
      <c r="E627" s="488"/>
      <c r="F627" s="488"/>
      <c r="G627" s="488"/>
      <c r="H627" s="488"/>
      <c r="I627" s="124">
        <v>907</v>
      </c>
      <c r="J627" s="125">
        <v>106</v>
      </c>
      <c r="K627" s="126">
        <v>20000</v>
      </c>
      <c r="L627" s="124">
        <v>0</v>
      </c>
      <c r="M627" s="127">
        <v>12377.554930000002</v>
      </c>
      <c r="N627" s="127">
        <v>12039.58674</v>
      </c>
      <c r="O627" s="128">
        <f t="shared" si="9"/>
        <v>0.9726950765388361</v>
      </c>
    </row>
    <row r="628" spans="1:15" s="109" customFormat="1" ht="15" customHeight="1">
      <c r="A628" s="118"/>
      <c r="B628" s="427"/>
      <c r="C628" s="428"/>
      <c r="D628" s="429"/>
      <c r="E628" s="488" t="s">
        <v>152</v>
      </c>
      <c r="F628" s="488"/>
      <c r="G628" s="488"/>
      <c r="H628" s="488"/>
      <c r="I628" s="124">
        <v>907</v>
      </c>
      <c r="J628" s="125">
        <v>106</v>
      </c>
      <c r="K628" s="126">
        <v>20400</v>
      </c>
      <c r="L628" s="124">
        <v>0</v>
      </c>
      <c r="M628" s="127">
        <v>10886.404250000001</v>
      </c>
      <c r="N628" s="127">
        <v>10550.805</v>
      </c>
      <c r="O628" s="128">
        <f t="shared" si="9"/>
        <v>0.9691726264895959</v>
      </c>
    </row>
    <row r="629" spans="1:15" s="109" customFormat="1" ht="45" customHeight="1">
      <c r="A629" s="118"/>
      <c r="B629" s="427"/>
      <c r="C629" s="428"/>
      <c r="D629" s="429"/>
      <c r="E629" s="429"/>
      <c r="F629" s="488" t="s">
        <v>893</v>
      </c>
      <c r="G629" s="488"/>
      <c r="H629" s="488"/>
      <c r="I629" s="124">
        <v>907</v>
      </c>
      <c r="J629" s="125">
        <v>106</v>
      </c>
      <c r="K629" s="126">
        <v>20403</v>
      </c>
      <c r="L629" s="124">
        <v>0</v>
      </c>
      <c r="M629" s="127">
        <v>10886.404250000001</v>
      </c>
      <c r="N629" s="127">
        <v>10550.805</v>
      </c>
      <c r="O629" s="128">
        <f t="shared" si="9"/>
        <v>0.9691726264895959</v>
      </c>
    </row>
    <row r="630" spans="1:15" s="109" customFormat="1" ht="30.75" customHeight="1">
      <c r="A630" s="118"/>
      <c r="B630" s="427"/>
      <c r="C630" s="428"/>
      <c r="D630" s="429"/>
      <c r="E630" s="429"/>
      <c r="F630" s="429"/>
      <c r="G630" s="489" t="s">
        <v>149</v>
      </c>
      <c r="H630" s="489"/>
      <c r="I630" s="124">
        <v>907</v>
      </c>
      <c r="J630" s="125">
        <v>106</v>
      </c>
      <c r="K630" s="126">
        <v>20403</v>
      </c>
      <c r="L630" s="124">
        <v>500</v>
      </c>
      <c r="M630" s="127">
        <v>10886.404250000001</v>
      </c>
      <c r="N630" s="127">
        <v>10550.805</v>
      </c>
      <c r="O630" s="128">
        <f t="shared" si="9"/>
        <v>0.9691726264895959</v>
      </c>
    </row>
    <row r="631" spans="1:15" s="109" customFormat="1" ht="48.75" customHeight="1">
      <c r="A631" s="118"/>
      <c r="B631" s="427"/>
      <c r="C631" s="428"/>
      <c r="D631" s="429"/>
      <c r="E631" s="488" t="s">
        <v>894</v>
      </c>
      <c r="F631" s="488"/>
      <c r="G631" s="488"/>
      <c r="H631" s="488"/>
      <c r="I631" s="124">
        <v>907</v>
      </c>
      <c r="J631" s="125">
        <v>106</v>
      </c>
      <c r="K631" s="126">
        <v>22500</v>
      </c>
      <c r="L631" s="124">
        <v>0</v>
      </c>
      <c r="M631" s="127">
        <v>1491.15068</v>
      </c>
      <c r="N631" s="127">
        <v>1488.78174</v>
      </c>
      <c r="O631" s="128">
        <f t="shared" si="9"/>
        <v>0.9984113342589898</v>
      </c>
    </row>
    <row r="632" spans="1:15" s="109" customFormat="1" ht="27" customHeight="1">
      <c r="A632" s="118"/>
      <c r="B632" s="427"/>
      <c r="C632" s="428"/>
      <c r="D632" s="429"/>
      <c r="E632" s="429"/>
      <c r="F632" s="488" t="s">
        <v>895</v>
      </c>
      <c r="G632" s="488"/>
      <c r="H632" s="488"/>
      <c r="I632" s="124">
        <v>907</v>
      </c>
      <c r="J632" s="125">
        <v>106</v>
      </c>
      <c r="K632" s="126">
        <v>22503</v>
      </c>
      <c r="L632" s="124">
        <v>0</v>
      </c>
      <c r="M632" s="127">
        <v>1491.15068</v>
      </c>
      <c r="N632" s="127">
        <v>1488.78174</v>
      </c>
      <c r="O632" s="128">
        <f t="shared" si="9"/>
        <v>0.9984113342589898</v>
      </c>
    </row>
    <row r="633" spans="1:15" s="109" customFormat="1" ht="28.5" customHeight="1">
      <c r="A633" s="118"/>
      <c r="B633" s="427"/>
      <c r="C633" s="428"/>
      <c r="D633" s="429"/>
      <c r="E633" s="429"/>
      <c r="F633" s="429"/>
      <c r="G633" s="489" t="s">
        <v>149</v>
      </c>
      <c r="H633" s="489"/>
      <c r="I633" s="124">
        <v>907</v>
      </c>
      <c r="J633" s="125">
        <v>106</v>
      </c>
      <c r="K633" s="126">
        <v>22503</v>
      </c>
      <c r="L633" s="124">
        <v>500</v>
      </c>
      <c r="M633" s="127">
        <v>1491.15068</v>
      </c>
      <c r="N633" s="127">
        <v>1488.78174</v>
      </c>
      <c r="O633" s="128">
        <f t="shared" si="9"/>
        <v>0.9984113342589898</v>
      </c>
    </row>
    <row r="634" spans="1:15" s="109" customFormat="1" ht="27.75" customHeight="1">
      <c r="A634" s="130" t="s">
        <v>91</v>
      </c>
      <c r="B634" s="490" t="s">
        <v>396</v>
      </c>
      <c r="C634" s="490"/>
      <c r="D634" s="490"/>
      <c r="E634" s="490"/>
      <c r="F634" s="490"/>
      <c r="G634" s="490"/>
      <c r="H634" s="490"/>
      <c r="I634" s="113">
        <v>913</v>
      </c>
      <c r="J634" s="114">
        <v>0</v>
      </c>
      <c r="K634" s="115">
        <v>0</v>
      </c>
      <c r="L634" s="113">
        <v>0</v>
      </c>
      <c r="M634" s="116">
        <v>701.02887</v>
      </c>
      <c r="N634" s="116">
        <v>689.88451</v>
      </c>
      <c r="O634" s="128">
        <f t="shared" si="9"/>
        <v>0.98410285157015</v>
      </c>
    </row>
    <row r="635" spans="1:15" s="109" customFormat="1" ht="45" customHeight="1">
      <c r="A635" s="118"/>
      <c r="B635" s="427"/>
      <c r="C635" s="491" t="s">
        <v>107</v>
      </c>
      <c r="D635" s="491"/>
      <c r="E635" s="491"/>
      <c r="F635" s="491"/>
      <c r="G635" s="491"/>
      <c r="H635" s="491"/>
      <c r="I635" s="119">
        <v>913</v>
      </c>
      <c r="J635" s="120">
        <v>806</v>
      </c>
      <c r="K635" s="121">
        <v>0</v>
      </c>
      <c r="L635" s="119">
        <v>0</v>
      </c>
      <c r="M635" s="122">
        <v>701.02887</v>
      </c>
      <c r="N635" s="122">
        <v>689.88451</v>
      </c>
      <c r="O635" s="128">
        <f t="shared" si="9"/>
        <v>0.98410285157015</v>
      </c>
    </row>
    <row r="636" spans="1:15" s="109" customFormat="1" ht="32.25" customHeight="1">
      <c r="A636" s="118"/>
      <c r="B636" s="427"/>
      <c r="C636" s="428"/>
      <c r="D636" s="488" t="s">
        <v>151</v>
      </c>
      <c r="E636" s="488"/>
      <c r="F636" s="488"/>
      <c r="G636" s="488"/>
      <c r="H636" s="488"/>
      <c r="I636" s="124">
        <v>913</v>
      </c>
      <c r="J636" s="125">
        <v>806</v>
      </c>
      <c r="K636" s="126">
        <v>20000</v>
      </c>
      <c r="L636" s="124">
        <v>0</v>
      </c>
      <c r="M636" s="127">
        <v>701.02887</v>
      </c>
      <c r="N636" s="127">
        <v>689.88451</v>
      </c>
      <c r="O636" s="128">
        <f t="shared" si="9"/>
        <v>0.98410285157015</v>
      </c>
    </row>
    <row r="637" spans="1:15" s="109" customFormat="1" ht="13.5" customHeight="1">
      <c r="A637" s="118"/>
      <c r="B637" s="427"/>
      <c r="C637" s="428"/>
      <c r="D637" s="429"/>
      <c r="E637" s="488" t="s">
        <v>152</v>
      </c>
      <c r="F637" s="488"/>
      <c r="G637" s="488"/>
      <c r="H637" s="488"/>
      <c r="I637" s="124">
        <v>913</v>
      </c>
      <c r="J637" s="125">
        <v>806</v>
      </c>
      <c r="K637" s="126">
        <v>20400</v>
      </c>
      <c r="L637" s="124">
        <v>0</v>
      </c>
      <c r="M637" s="127">
        <v>701.02887</v>
      </c>
      <c r="N637" s="127">
        <v>689.88451</v>
      </c>
      <c r="O637" s="128">
        <f t="shared" si="9"/>
        <v>0.98410285157015</v>
      </c>
    </row>
    <row r="638" spans="1:15" s="109" customFormat="1" ht="28.5" customHeight="1">
      <c r="A638" s="118"/>
      <c r="B638" s="427"/>
      <c r="C638" s="428"/>
      <c r="D638" s="429"/>
      <c r="E638" s="429"/>
      <c r="F638" s="488" t="s">
        <v>396</v>
      </c>
      <c r="G638" s="488"/>
      <c r="H638" s="488"/>
      <c r="I638" s="124">
        <v>913</v>
      </c>
      <c r="J638" s="125">
        <v>806</v>
      </c>
      <c r="K638" s="126">
        <v>20420</v>
      </c>
      <c r="L638" s="124">
        <v>0</v>
      </c>
      <c r="M638" s="127">
        <v>701.02887</v>
      </c>
      <c r="N638" s="127">
        <v>689.88451</v>
      </c>
      <c r="O638" s="128">
        <f t="shared" si="9"/>
        <v>0.98410285157015</v>
      </c>
    </row>
    <row r="639" spans="1:15" s="109" customFormat="1" ht="27.75" customHeight="1">
      <c r="A639" s="118"/>
      <c r="B639" s="427"/>
      <c r="C639" s="428"/>
      <c r="D639" s="429"/>
      <c r="E639" s="429"/>
      <c r="F639" s="429"/>
      <c r="G639" s="489" t="s">
        <v>149</v>
      </c>
      <c r="H639" s="489"/>
      <c r="I639" s="124">
        <v>913</v>
      </c>
      <c r="J639" s="125">
        <v>806</v>
      </c>
      <c r="K639" s="126">
        <v>20420</v>
      </c>
      <c r="L639" s="124">
        <v>500</v>
      </c>
      <c r="M639" s="127">
        <v>701.02887</v>
      </c>
      <c r="N639" s="127">
        <v>689.88451</v>
      </c>
      <c r="O639" s="128">
        <f t="shared" si="9"/>
        <v>0.98410285157015</v>
      </c>
    </row>
    <row r="640" spans="1:15" s="109" customFormat="1" ht="17.25" customHeight="1">
      <c r="A640" s="118"/>
      <c r="B640" s="427"/>
      <c r="C640" s="428"/>
      <c r="D640" s="429"/>
      <c r="E640" s="429"/>
      <c r="F640" s="429"/>
      <c r="G640" s="430"/>
      <c r="H640" s="431" t="s">
        <v>171</v>
      </c>
      <c r="I640" s="124">
        <v>913</v>
      </c>
      <c r="J640" s="125">
        <v>806</v>
      </c>
      <c r="K640" s="126">
        <v>20420</v>
      </c>
      <c r="L640" s="124">
        <v>500</v>
      </c>
      <c r="M640" s="127">
        <v>701.02887</v>
      </c>
      <c r="N640" s="127">
        <v>0</v>
      </c>
      <c r="O640" s="128">
        <f t="shared" si="9"/>
        <v>0</v>
      </c>
    </row>
    <row r="641" spans="1:15" s="109" customFormat="1" ht="58.5" customHeight="1">
      <c r="A641" s="130" t="s">
        <v>102</v>
      </c>
      <c r="B641" s="490" t="s">
        <v>397</v>
      </c>
      <c r="C641" s="490"/>
      <c r="D641" s="490"/>
      <c r="E641" s="490"/>
      <c r="F641" s="490"/>
      <c r="G641" s="490"/>
      <c r="H641" s="490"/>
      <c r="I641" s="113">
        <v>915</v>
      </c>
      <c r="J641" s="114">
        <v>0</v>
      </c>
      <c r="K641" s="115">
        <v>0</v>
      </c>
      <c r="L641" s="113">
        <v>0</v>
      </c>
      <c r="M641" s="116">
        <v>740403.5290900001</v>
      </c>
      <c r="N641" s="116">
        <v>720009.3203499998</v>
      </c>
      <c r="O641" s="128">
        <f t="shared" si="9"/>
        <v>0.9724552788598051</v>
      </c>
    </row>
    <row r="642" spans="1:15" s="109" customFormat="1" ht="18" customHeight="1">
      <c r="A642" s="118"/>
      <c r="B642" s="427"/>
      <c r="C642" s="491" t="s">
        <v>127</v>
      </c>
      <c r="D642" s="491"/>
      <c r="E642" s="491"/>
      <c r="F642" s="491"/>
      <c r="G642" s="491"/>
      <c r="H642" s="491"/>
      <c r="I642" s="119">
        <v>915</v>
      </c>
      <c r="J642" s="120">
        <v>1001</v>
      </c>
      <c r="K642" s="121">
        <v>0</v>
      </c>
      <c r="L642" s="119">
        <v>0</v>
      </c>
      <c r="M642" s="122">
        <v>2052.52416</v>
      </c>
      <c r="N642" s="122">
        <v>2052.52416</v>
      </c>
      <c r="O642" s="128">
        <f t="shared" si="9"/>
        <v>1</v>
      </c>
    </row>
    <row r="643" spans="1:15" s="109" customFormat="1" ht="30" customHeight="1">
      <c r="A643" s="118"/>
      <c r="B643" s="427"/>
      <c r="C643" s="428"/>
      <c r="D643" s="488" t="s">
        <v>854</v>
      </c>
      <c r="E643" s="488"/>
      <c r="F643" s="488"/>
      <c r="G643" s="488"/>
      <c r="H643" s="488"/>
      <c r="I643" s="124">
        <v>915</v>
      </c>
      <c r="J643" s="125">
        <v>1001</v>
      </c>
      <c r="K643" s="126">
        <v>4910000</v>
      </c>
      <c r="L643" s="124">
        <v>0</v>
      </c>
      <c r="M643" s="127">
        <v>2052.52416</v>
      </c>
      <c r="N643" s="127">
        <v>2052.52416</v>
      </c>
      <c r="O643" s="128">
        <f t="shared" si="9"/>
        <v>1</v>
      </c>
    </row>
    <row r="644" spans="1:15" s="109" customFormat="1" ht="62.25" customHeight="1">
      <c r="A644" s="118"/>
      <c r="B644" s="427"/>
      <c r="C644" s="428"/>
      <c r="D644" s="429"/>
      <c r="E644" s="488" t="s">
        <v>855</v>
      </c>
      <c r="F644" s="488"/>
      <c r="G644" s="488"/>
      <c r="H644" s="488"/>
      <c r="I644" s="124">
        <v>915</v>
      </c>
      <c r="J644" s="125">
        <v>1001</v>
      </c>
      <c r="K644" s="126">
        <v>4910100</v>
      </c>
      <c r="L644" s="124">
        <v>0</v>
      </c>
      <c r="M644" s="127">
        <v>2052.52416</v>
      </c>
      <c r="N644" s="127">
        <v>2052.52416</v>
      </c>
      <c r="O644" s="128">
        <f t="shared" si="9"/>
        <v>1</v>
      </c>
    </row>
    <row r="645" spans="1:15" s="109" customFormat="1" ht="15.75" customHeight="1">
      <c r="A645" s="118"/>
      <c r="B645" s="427"/>
      <c r="C645" s="428"/>
      <c r="D645" s="429"/>
      <c r="E645" s="429"/>
      <c r="F645" s="429"/>
      <c r="G645" s="489" t="s">
        <v>856</v>
      </c>
      <c r="H645" s="489"/>
      <c r="I645" s="124">
        <v>915</v>
      </c>
      <c r="J645" s="125">
        <v>1001</v>
      </c>
      <c r="K645" s="126">
        <v>4910100</v>
      </c>
      <c r="L645" s="124">
        <v>5</v>
      </c>
      <c r="M645" s="127">
        <v>2052.52416</v>
      </c>
      <c r="N645" s="127">
        <v>2052.52416</v>
      </c>
      <c r="O645" s="128">
        <f t="shared" si="9"/>
        <v>1</v>
      </c>
    </row>
    <row r="646" spans="1:15" s="109" customFormat="1" ht="46.5" customHeight="1">
      <c r="A646" s="130"/>
      <c r="B646" s="427"/>
      <c r="C646" s="428"/>
      <c r="D646" s="429"/>
      <c r="E646" s="429"/>
      <c r="F646" s="429"/>
      <c r="G646" s="430"/>
      <c r="H646" s="431" t="s">
        <v>218</v>
      </c>
      <c r="I646" s="124">
        <v>915</v>
      </c>
      <c r="J646" s="125">
        <v>1001</v>
      </c>
      <c r="K646" s="126">
        <v>4910100</v>
      </c>
      <c r="L646" s="124">
        <v>5</v>
      </c>
      <c r="M646" s="127">
        <v>112.50385</v>
      </c>
      <c r="N646" s="127">
        <v>0</v>
      </c>
      <c r="O646" s="117">
        <f t="shared" si="9"/>
        <v>0</v>
      </c>
    </row>
    <row r="647" spans="1:15" s="109" customFormat="1" ht="16.5" customHeight="1">
      <c r="A647" s="118"/>
      <c r="B647" s="427"/>
      <c r="C647" s="491" t="s">
        <v>129</v>
      </c>
      <c r="D647" s="491"/>
      <c r="E647" s="491"/>
      <c r="F647" s="491"/>
      <c r="G647" s="491"/>
      <c r="H647" s="491"/>
      <c r="I647" s="119">
        <v>915</v>
      </c>
      <c r="J647" s="120">
        <v>1002</v>
      </c>
      <c r="K647" s="121">
        <v>0</v>
      </c>
      <c r="L647" s="119">
        <v>0</v>
      </c>
      <c r="M647" s="122">
        <v>33543.08549000001</v>
      </c>
      <c r="N647" s="122">
        <v>33543.085490000005</v>
      </c>
      <c r="O647" s="123">
        <f t="shared" si="9"/>
        <v>0.9999999999999998</v>
      </c>
    </row>
    <row r="648" spans="1:15" s="109" customFormat="1" ht="28.5" customHeight="1">
      <c r="A648" s="118"/>
      <c r="B648" s="427"/>
      <c r="C648" s="428"/>
      <c r="D648" s="488" t="s">
        <v>857</v>
      </c>
      <c r="E648" s="488"/>
      <c r="F648" s="488"/>
      <c r="G648" s="488"/>
      <c r="H648" s="488"/>
      <c r="I648" s="124">
        <v>915</v>
      </c>
      <c r="J648" s="125">
        <v>1002</v>
      </c>
      <c r="K648" s="126">
        <v>5070000</v>
      </c>
      <c r="L648" s="124">
        <v>0</v>
      </c>
      <c r="M648" s="127">
        <v>33543.08549000001</v>
      </c>
      <c r="N648" s="127">
        <v>33543.085490000005</v>
      </c>
      <c r="O648" s="128">
        <f t="shared" si="9"/>
        <v>0.9999999999999998</v>
      </c>
    </row>
    <row r="649" spans="1:15" s="109" customFormat="1" ht="30" customHeight="1">
      <c r="A649" s="118"/>
      <c r="B649" s="427"/>
      <c r="C649" s="428"/>
      <c r="D649" s="429"/>
      <c r="E649" s="488" t="s">
        <v>173</v>
      </c>
      <c r="F649" s="488"/>
      <c r="G649" s="488"/>
      <c r="H649" s="488"/>
      <c r="I649" s="124">
        <v>915</v>
      </c>
      <c r="J649" s="125">
        <v>1002</v>
      </c>
      <c r="K649" s="126">
        <v>5079900</v>
      </c>
      <c r="L649" s="124">
        <v>0</v>
      </c>
      <c r="M649" s="127">
        <v>33543.08549000001</v>
      </c>
      <c r="N649" s="127">
        <v>33543.085490000005</v>
      </c>
      <c r="O649" s="128">
        <f t="shared" si="9"/>
        <v>0.9999999999999998</v>
      </c>
    </row>
    <row r="650" spans="1:15" s="109" customFormat="1" ht="33" customHeight="1">
      <c r="A650" s="118"/>
      <c r="B650" s="427"/>
      <c r="C650" s="428"/>
      <c r="D650" s="429"/>
      <c r="E650" s="429"/>
      <c r="F650" s="429"/>
      <c r="G650" s="489" t="s">
        <v>175</v>
      </c>
      <c r="H650" s="489"/>
      <c r="I650" s="124">
        <v>915</v>
      </c>
      <c r="J650" s="125">
        <v>1002</v>
      </c>
      <c r="K650" s="126">
        <v>5079900</v>
      </c>
      <c r="L650" s="124">
        <v>1</v>
      </c>
      <c r="M650" s="127">
        <v>962.0395500000001</v>
      </c>
      <c r="N650" s="127">
        <v>962.0395500000001</v>
      </c>
      <c r="O650" s="128">
        <f t="shared" si="9"/>
        <v>1</v>
      </c>
    </row>
    <row r="651" spans="1:15" s="109" customFormat="1" ht="76.5" customHeight="1">
      <c r="A651" s="118"/>
      <c r="B651" s="427"/>
      <c r="C651" s="428"/>
      <c r="D651" s="429"/>
      <c r="E651" s="429"/>
      <c r="F651" s="488" t="s">
        <v>398</v>
      </c>
      <c r="G651" s="488"/>
      <c r="H651" s="488"/>
      <c r="I651" s="124">
        <v>915</v>
      </c>
      <c r="J651" s="125">
        <v>1002</v>
      </c>
      <c r="K651" s="126">
        <v>5079902</v>
      </c>
      <c r="L651" s="124">
        <v>0</v>
      </c>
      <c r="M651" s="127">
        <v>32581.045940000004</v>
      </c>
      <c r="N651" s="127">
        <v>32581.045940000004</v>
      </c>
      <c r="O651" s="128">
        <f t="shared" si="9"/>
        <v>1</v>
      </c>
    </row>
    <row r="652" spans="1:15" s="109" customFormat="1" ht="28.5" customHeight="1">
      <c r="A652" s="112"/>
      <c r="B652" s="427"/>
      <c r="C652" s="428"/>
      <c r="D652" s="429"/>
      <c r="E652" s="429"/>
      <c r="F652" s="429"/>
      <c r="G652" s="489" t="s">
        <v>175</v>
      </c>
      <c r="H652" s="489"/>
      <c r="I652" s="124">
        <v>915</v>
      </c>
      <c r="J652" s="125">
        <v>1002</v>
      </c>
      <c r="K652" s="126">
        <v>5079902</v>
      </c>
      <c r="L652" s="124">
        <v>1</v>
      </c>
      <c r="M652" s="127">
        <v>32581.045940000004</v>
      </c>
      <c r="N652" s="127">
        <v>32581.045940000004</v>
      </c>
      <c r="O652" s="117">
        <f t="shared" si="9"/>
        <v>1</v>
      </c>
    </row>
    <row r="653" spans="1:15" s="109" customFormat="1" ht="15.75" customHeight="1">
      <c r="A653" s="118"/>
      <c r="B653" s="427"/>
      <c r="C653" s="491" t="s">
        <v>130</v>
      </c>
      <c r="D653" s="491"/>
      <c r="E653" s="491"/>
      <c r="F653" s="491"/>
      <c r="G653" s="491"/>
      <c r="H653" s="491"/>
      <c r="I653" s="119">
        <v>915</v>
      </c>
      <c r="J653" s="120">
        <v>1003</v>
      </c>
      <c r="K653" s="121">
        <v>0</v>
      </c>
      <c r="L653" s="119">
        <v>0</v>
      </c>
      <c r="M653" s="122">
        <v>618748.3809400001</v>
      </c>
      <c r="N653" s="122">
        <v>598974.5804700002</v>
      </c>
      <c r="O653" s="123">
        <f t="shared" si="9"/>
        <v>0.9680422590521213</v>
      </c>
    </row>
    <row r="654" spans="1:15" s="109" customFormat="1" ht="14.25" customHeight="1">
      <c r="A654" s="118"/>
      <c r="B654" s="427"/>
      <c r="C654" s="428"/>
      <c r="D654" s="488" t="s">
        <v>862</v>
      </c>
      <c r="E654" s="488"/>
      <c r="F654" s="488"/>
      <c r="G654" s="488"/>
      <c r="H654" s="488"/>
      <c r="I654" s="124">
        <v>915</v>
      </c>
      <c r="J654" s="125">
        <v>1003</v>
      </c>
      <c r="K654" s="126">
        <v>5050000</v>
      </c>
      <c r="L654" s="124">
        <v>0</v>
      </c>
      <c r="M654" s="127">
        <v>618748.3809400001</v>
      </c>
      <c r="N654" s="127">
        <v>598974.5804700002</v>
      </c>
      <c r="O654" s="128">
        <f t="shared" si="9"/>
        <v>0.9680422590521213</v>
      </c>
    </row>
    <row r="655" spans="1:15" s="109" customFormat="1" ht="43.5" customHeight="1">
      <c r="A655" s="118"/>
      <c r="B655" s="427"/>
      <c r="C655" s="428"/>
      <c r="D655" s="429"/>
      <c r="E655" s="488" t="s">
        <v>863</v>
      </c>
      <c r="F655" s="488"/>
      <c r="G655" s="488"/>
      <c r="H655" s="488"/>
      <c r="I655" s="124">
        <v>915</v>
      </c>
      <c r="J655" s="125">
        <v>1003</v>
      </c>
      <c r="K655" s="126">
        <v>5052200</v>
      </c>
      <c r="L655" s="124">
        <v>0</v>
      </c>
      <c r="M655" s="127">
        <v>3493.54</v>
      </c>
      <c r="N655" s="127">
        <v>3493.54</v>
      </c>
      <c r="O655" s="128">
        <f t="shared" si="9"/>
        <v>1</v>
      </c>
    </row>
    <row r="656" spans="1:15" s="109" customFormat="1" ht="90" customHeight="1">
      <c r="A656" s="118"/>
      <c r="B656" s="427"/>
      <c r="C656" s="428"/>
      <c r="D656" s="429"/>
      <c r="E656" s="429"/>
      <c r="F656" s="488" t="s">
        <v>864</v>
      </c>
      <c r="G656" s="488"/>
      <c r="H656" s="488"/>
      <c r="I656" s="124">
        <v>915</v>
      </c>
      <c r="J656" s="125">
        <v>1003</v>
      </c>
      <c r="K656" s="126">
        <v>5052205</v>
      </c>
      <c r="L656" s="124">
        <v>0</v>
      </c>
      <c r="M656" s="127">
        <v>3493.54</v>
      </c>
      <c r="N656" s="127">
        <v>3493.54</v>
      </c>
      <c r="O656" s="128">
        <f aca="true" t="shared" si="10" ref="O656:O719">N656/M656</f>
        <v>1</v>
      </c>
    </row>
    <row r="657" spans="1:15" s="109" customFormat="1" ht="15.75" customHeight="1">
      <c r="A657" s="118"/>
      <c r="B657" s="427"/>
      <c r="C657" s="428"/>
      <c r="D657" s="429"/>
      <c r="E657" s="429"/>
      <c r="F657" s="429"/>
      <c r="G657" s="489" t="s">
        <v>856</v>
      </c>
      <c r="H657" s="489"/>
      <c r="I657" s="124">
        <v>915</v>
      </c>
      <c r="J657" s="125">
        <v>1003</v>
      </c>
      <c r="K657" s="126">
        <v>5052205</v>
      </c>
      <c r="L657" s="124">
        <v>5</v>
      </c>
      <c r="M657" s="127">
        <v>3493.54</v>
      </c>
      <c r="N657" s="127">
        <v>3493.54</v>
      </c>
      <c r="O657" s="128">
        <f t="shared" si="10"/>
        <v>1</v>
      </c>
    </row>
    <row r="658" spans="1:15" s="109" customFormat="1" ht="45.75" customHeight="1">
      <c r="A658" s="118"/>
      <c r="B658" s="427"/>
      <c r="C658" s="428"/>
      <c r="D658" s="429"/>
      <c r="E658" s="488" t="s">
        <v>865</v>
      </c>
      <c r="F658" s="488"/>
      <c r="G658" s="488"/>
      <c r="H658" s="488"/>
      <c r="I658" s="124">
        <v>915</v>
      </c>
      <c r="J658" s="125">
        <v>1003</v>
      </c>
      <c r="K658" s="126">
        <v>5054800</v>
      </c>
      <c r="L658" s="124">
        <v>0</v>
      </c>
      <c r="M658" s="127">
        <v>613273.11085</v>
      </c>
      <c r="N658" s="127">
        <v>593499.3103800002</v>
      </c>
      <c r="O658" s="123">
        <f t="shared" si="10"/>
        <v>0.9677569420211604</v>
      </c>
    </row>
    <row r="659" spans="1:15" s="109" customFormat="1" ht="57.75" customHeight="1">
      <c r="A659" s="118"/>
      <c r="B659" s="427"/>
      <c r="C659" s="428"/>
      <c r="D659" s="429"/>
      <c r="E659" s="429"/>
      <c r="F659" s="488" t="s">
        <v>866</v>
      </c>
      <c r="G659" s="488"/>
      <c r="H659" s="488"/>
      <c r="I659" s="124">
        <v>915</v>
      </c>
      <c r="J659" s="125">
        <v>1003</v>
      </c>
      <c r="K659" s="126">
        <v>5054801</v>
      </c>
      <c r="L659" s="124">
        <v>0</v>
      </c>
      <c r="M659" s="127">
        <v>222939.39152</v>
      </c>
      <c r="N659" s="127">
        <v>203756.35618</v>
      </c>
      <c r="O659" s="128">
        <f t="shared" si="10"/>
        <v>0.9139540338330964</v>
      </c>
    </row>
    <row r="660" spans="1:15" s="109" customFormat="1" ht="15.75" customHeight="1">
      <c r="A660" s="118"/>
      <c r="B660" s="427"/>
      <c r="C660" s="428"/>
      <c r="D660" s="429"/>
      <c r="E660" s="429"/>
      <c r="F660" s="429"/>
      <c r="G660" s="489" t="s">
        <v>856</v>
      </c>
      <c r="H660" s="489"/>
      <c r="I660" s="124">
        <v>915</v>
      </c>
      <c r="J660" s="125">
        <v>1003</v>
      </c>
      <c r="K660" s="126">
        <v>5054801</v>
      </c>
      <c r="L660" s="124">
        <v>5</v>
      </c>
      <c r="M660" s="127">
        <v>222939.39152</v>
      </c>
      <c r="N660" s="127">
        <v>203756.35618</v>
      </c>
      <c r="O660" s="128">
        <f t="shared" si="10"/>
        <v>0.9139540338330964</v>
      </c>
    </row>
    <row r="661" spans="1:15" s="109" customFormat="1" ht="42.75" customHeight="1">
      <c r="A661" s="118"/>
      <c r="B661" s="427"/>
      <c r="C661" s="428"/>
      <c r="D661" s="429"/>
      <c r="E661" s="429"/>
      <c r="F661" s="429"/>
      <c r="G661" s="430"/>
      <c r="H661" s="431" t="s">
        <v>218</v>
      </c>
      <c r="I661" s="124">
        <v>915</v>
      </c>
      <c r="J661" s="125">
        <v>1003</v>
      </c>
      <c r="K661" s="126">
        <v>5054801</v>
      </c>
      <c r="L661" s="124">
        <v>5</v>
      </c>
      <c r="M661" s="127">
        <v>70678.34594999999</v>
      </c>
      <c r="N661" s="127">
        <v>0</v>
      </c>
      <c r="O661" s="128">
        <f t="shared" si="10"/>
        <v>0</v>
      </c>
    </row>
    <row r="662" spans="1:15" s="109" customFormat="1" ht="58.5" customHeight="1">
      <c r="A662" s="118"/>
      <c r="B662" s="427"/>
      <c r="C662" s="428"/>
      <c r="D662" s="429"/>
      <c r="E662" s="429"/>
      <c r="F662" s="488" t="s">
        <v>867</v>
      </c>
      <c r="G662" s="488"/>
      <c r="H662" s="488"/>
      <c r="I662" s="124">
        <v>915</v>
      </c>
      <c r="J662" s="125">
        <v>1003</v>
      </c>
      <c r="K662" s="126">
        <v>5054803</v>
      </c>
      <c r="L662" s="124">
        <v>0</v>
      </c>
      <c r="M662" s="127">
        <v>179466.07637</v>
      </c>
      <c r="N662" s="127">
        <v>178935.41381</v>
      </c>
      <c r="O662" s="128">
        <f t="shared" si="10"/>
        <v>0.9970431037958063</v>
      </c>
    </row>
    <row r="663" spans="1:15" s="109" customFormat="1" ht="16.5" customHeight="1">
      <c r="A663" s="118"/>
      <c r="B663" s="427"/>
      <c r="C663" s="428"/>
      <c r="D663" s="429"/>
      <c r="E663" s="429"/>
      <c r="F663" s="429"/>
      <c r="G663" s="489" t="s">
        <v>856</v>
      </c>
      <c r="H663" s="489"/>
      <c r="I663" s="124">
        <v>915</v>
      </c>
      <c r="J663" s="125">
        <v>1003</v>
      </c>
      <c r="K663" s="126">
        <v>5054803</v>
      </c>
      <c r="L663" s="124">
        <v>5</v>
      </c>
      <c r="M663" s="127">
        <v>179466.07637</v>
      </c>
      <c r="N663" s="127">
        <v>178935.41381</v>
      </c>
      <c r="O663" s="128">
        <f t="shared" si="10"/>
        <v>0.9970431037958063</v>
      </c>
    </row>
    <row r="664" spans="1:15" s="109" customFormat="1" ht="74.25" customHeight="1">
      <c r="A664" s="118"/>
      <c r="B664" s="427"/>
      <c r="C664" s="428"/>
      <c r="D664" s="429"/>
      <c r="E664" s="429"/>
      <c r="F664" s="488" t="s">
        <v>868</v>
      </c>
      <c r="G664" s="488"/>
      <c r="H664" s="488"/>
      <c r="I664" s="124">
        <v>915</v>
      </c>
      <c r="J664" s="125">
        <v>1003</v>
      </c>
      <c r="K664" s="126">
        <v>5054805</v>
      </c>
      <c r="L664" s="124">
        <v>0</v>
      </c>
      <c r="M664" s="127">
        <v>177116.54838</v>
      </c>
      <c r="N664" s="127">
        <v>177103.76986</v>
      </c>
      <c r="O664" s="128">
        <f t="shared" si="10"/>
        <v>0.9999278524783999</v>
      </c>
    </row>
    <row r="665" spans="1:15" s="109" customFormat="1" ht="13.5" customHeight="1">
      <c r="A665" s="118"/>
      <c r="B665" s="427"/>
      <c r="C665" s="428"/>
      <c r="D665" s="429"/>
      <c r="E665" s="429"/>
      <c r="F665" s="429"/>
      <c r="G665" s="489" t="s">
        <v>856</v>
      </c>
      <c r="H665" s="489"/>
      <c r="I665" s="124">
        <v>915</v>
      </c>
      <c r="J665" s="125">
        <v>1003</v>
      </c>
      <c r="K665" s="126">
        <v>5054805</v>
      </c>
      <c r="L665" s="124">
        <v>5</v>
      </c>
      <c r="M665" s="127">
        <v>177116.54838</v>
      </c>
      <c r="N665" s="127">
        <v>177103.76986</v>
      </c>
      <c r="O665" s="128">
        <f t="shared" si="10"/>
        <v>0.9999278524783999</v>
      </c>
    </row>
    <row r="666" spans="1:15" s="109" customFormat="1" ht="102" customHeight="1">
      <c r="A666" s="118"/>
      <c r="B666" s="427"/>
      <c r="C666" s="428"/>
      <c r="D666" s="429"/>
      <c r="E666" s="429"/>
      <c r="F666" s="488" t="s">
        <v>399</v>
      </c>
      <c r="G666" s="488"/>
      <c r="H666" s="488"/>
      <c r="I666" s="124">
        <v>915</v>
      </c>
      <c r="J666" s="125">
        <v>1003</v>
      </c>
      <c r="K666" s="126">
        <v>5054807</v>
      </c>
      <c r="L666" s="124">
        <v>0</v>
      </c>
      <c r="M666" s="127">
        <v>657</v>
      </c>
      <c r="N666" s="127">
        <v>609.67595</v>
      </c>
      <c r="O666" s="128">
        <f t="shared" si="10"/>
        <v>0.9279694824961947</v>
      </c>
    </row>
    <row r="667" spans="1:15" s="109" customFormat="1" ht="15.75" customHeight="1">
      <c r="A667" s="118"/>
      <c r="B667" s="427"/>
      <c r="C667" s="428"/>
      <c r="D667" s="429"/>
      <c r="E667" s="429"/>
      <c r="F667" s="429"/>
      <c r="G667" s="489" t="s">
        <v>856</v>
      </c>
      <c r="H667" s="489"/>
      <c r="I667" s="124">
        <v>915</v>
      </c>
      <c r="J667" s="125">
        <v>1003</v>
      </c>
      <c r="K667" s="126">
        <v>5054807</v>
      </c>
      <c r="L667" s="124">
        <v>5</v>
      </c>
      <c r="M667" s="127">
        <v>657</v>
      </c>
      <c r="N667" s="127">
        <v>609.67595</v>
      </c>
      <c r="O667" s="128">
        <f t="shared" si="10"/>
        <v>0.9279694824961947</v>
      </c>
    </row>
    <row r="668" spans="1:15" s="109" customFormat="1" ht="90" customHeight="1">
      <c r="A668" s="118"/>
      <c r="B668" s="427"/>
      <c r="C668" s="428"/>
      <c r="D668" s="429"/>
      <c r="E668" s="429"/>
      <c r="F668" s="488" t="s">
        <v>400</v>
      </c>
      <c r="G668" s="488"/>
      <c r="H668" s="488"/>
      <c r="I668" s="124">
        <v>915</v>
      </c>
      <c r="J668" s="125">
        <v>1003</v>
      </c>
      <c r="K668" s="126">
        <v>5054808</v>
      </c>
      <c r="L668" s="124">
        <v>0</v>
      </c>
      <c r="M668" s="127">
        <v>577.0669399999999</v>
      </c>
      <c r="N668" s="127">
        <v>577.0669399999999</v>
      </c>
      <c r="O668" s="128">
        <f t="shared" si="10"/>
        <v>1</v>
      </c>
    </row>
    <row r="669" spans="1:15" s="109" customFormat="1" ht="15.75" customHeight="1">
      <c r="A669" s="118"/>
      <c r="B669" s="427"/>
      <c r="C669" s="428"/>
      <c r="D669" s="429"/>
      <c r="E669" s="429"/>
      <c r="F669" s="429"/>
      <c r="G669" s="489" t="s">
        <v>856</v>
      </c>
      <c r="H669" s="489"/>
      <c r="I669" s="124">
        <v>915</v>
      </c>
      <c r="J669" s="125">
        <v>1003</v>
      </c>
      <c r="K669" s="126">
        <v>5054808</v>
      </c>
      <c r="L669" s="124">
        <v>5</v>
      </c>
      <c r="M669" s="127">
        <v>577.0669399999999</v>
      </c>
      <c r="N669" s="127">
        <v>577.0669399999999</v>
      </c>
      <c r="O669" s="128">
        <f t="shared" si="10"/>
        <v>1</v>
      </c>
    </row>
    <row r="670" spans="1:15" s="109" customFormat="1" ht="106.5" customHeight="1">
      <c r="A670" s="118"/>
      <c r="B670" s="427"/>
      <c r="C670" s="428"/>
      <c r="D670" s="429"/>
      <c r="E670" s="429"/>
      <c r="F670" s="488" t="s">
        <v>401</v>
      </c>
      <c r="G670" s="488"/>
      <c r="H670" s="488"/>
      <c r="I670" s="124">
        <v>915</v>
      </c>
      <c r="J670" s="125">
        <v>1003</v>
      </c>
      <c r="K670" s="126">
        <v>5054809</v>
      </c>
      <c r="L670" s="124">
        <v>0</v>
      </c>
      <c r="M670" s="127">
        <v>91.47700999999999</v>
      </c>
      <c r="N670" s="127">
        <v>91.47700999999999</v>
      </c>
      <c r="O670" s="123">
        <f t="shared" si="10"/>
        <v>1</v>
      </c>
    </row>
    <row r="671" spans="1:15" s="109" customFormat="1" ht="13.5" customHeight="1">
      <c r="A671" s="118"/>
      <c r="B671" s="427"/>
      <c r="C671" s="428"/>
      <c r="D671" s="429"/>
      <c r="E671" s="429"/>
      <c r="F671" s="429"/>
      <c r="G671" s="489" t="s">
        <v>856</v>
      </c>
      <c r="H671" s="489"/>
      <c r="I671" s="124">
        <v>915</v>
      </c>
      <c r="J671" s="125">
        <v>1003</v>
      </c>
      <c r="K671" s="126">
        <v>5054809</v>
      </c>
      <c r="L671" s="124">
        <v>5</v>
      </c>
      <c r="M671" s="127">
        <v>91.47700999999999</v>
      </c>
      <c r="N671" s="127">
        <v>91.47700999999999</v>
      </c>
      <c r="O671" s="128">
        <f t="shared" si="10"/>
        <v>1</v>
      </c>
    </row>
    <row r="672" spans="1:15" s="109" customFormat="1" ht="119.25" customHeight="1">
      <c r="A672" s="118"/>
      <c r="B672" s="427"/>
      <c r="C672" s="428"/>
      <c r="D672" s="429"/>
      <c r="E672" s="429"/>
      <c r="F672" s="488" t="s">
        <v>401</v>
      </c>
      <c r="G672" s="488"/>
      <c r="H672" s="488"/>
      <c r="I672" s="124">
        <v>915</v>
      </c>
      <c r="J672" s="125">
        <v>1003</v>
      </c>
      <c r="K672" s="126">
        <v>5054810</v>
      </c>
      <c r="L672" s="124">
        <v>0</v>
      </c>
      <c r="M672" s="127">
        <v>210.47723000000002</v>
      </c>
      <c r="N672" s="127">
        <v>210.47723000000002</v>
      </c>
      <c r="O672" s="128">
        <f t="shared" si="10"/>
        <v>1</v>
      </c>
    </row>
    <row r="673" spans="1:15" s="109" customFormat="1" ht="16.5" customHeight="1">
      <c r="A673" s="118"/>
      <c r="B673" s="427"/>
      <c r="C673" s="428"/>
      <c r="D673" s="429"/>
      <c r="E673" s="429"/>
      <c r="F673" s="429"/>
      <c r="G673" s="489" t="s">
        <v>856</v>
      </c>
      <c r="H673" s="489"/>
      <c r="I673" s="124">
        <v>915</v>
      </c>
      <c r="J673" s="125">
        <v>1003</v>
      </c>
      <c r="K673" s="126">
        <v>5054810</v>
      </c>
      <c r="L673" s="124">
        <v>5</v>
      </c>
      <c r="M673" s="127">
        <v>210.47723000000002</v>
      </c>
      <c r="N673" s="127">
        <v>210.47723000000002</v>
      </c>
      <c r="O673" s="128">
        <f t="shared" si="10"/>
        <v>1</v>
      </c>
    </row>
    <row r="674" spans="1:15" s="109" customFormat="1" ht="73.5" customHeight="1">
      <c r="A674" s="118"/>
      <c r="B674" s="427"/>
      <c r="C674" s="428"/>
      <c r="D674" s="429"/>
      <c r="E674" s="429"/>
      <c r="F674" s="488" t="s">
        <v>402</v>
      </c>
      <c r="G674" s="488"/>
      <c r="H674" s="488"/>
      <c r="I674" s="124">
        <v>915</v>
      </c>
      <c r="J674" s="125">
        <v>1003</v>
      </c>
      <c r="K674" s="126">
        <v>5054811</v>
      </c>
      <c r="L674" s="124">
        <v>0</v>
      </c>
      <c r="M674" s="127">
        <v>76.10717</v>
      </c>
      <c r="N674" s="127">
        <v>76.10717</v>
      </c>
      <c r="O674" s="128">
        <f t="shared" si="10"/>
        <v>1</v>
      </c>
    </row>
    <row r="675" spans="1:15" s="109" customFormat="1" ht="15.75" customHeight="1">
      <c r="A675" s="118"/>
      <c r="B675" s="427"/>
      <c r="C675" s="428"/>
      <c r="D675" s="429"/>
      <c r="E675" s="429"/>
      <c r="F675" s="429"/>
      <c r="G675" s="489" t="s">
        <v>856</v>
      </c>
      <c r="H675" s="489"/>
      <c r="I675" s="124">
        <v>915</v>
      </c>
      <c r="J675" s="125">
        <v>1003</v>
      </c>
      <c r="K675" s="126">
        <v>5054811</v>
      </c>
      <c r="L675" s="124">
        <v>5</v>
      </c>
      <c r="M675" s="127">
        <v>76.10717</v>
      </c>
      <c r="N675" s="127">
        <v>76.10717</v>
      </c>
      <c r="O675" s="128">
        <f t="shared" si="10"/>
        <v>1</v>
      </c>
    </row>
    <row r="676" spans="1:15" s="109" customFormat="1" ht="74.25" customHeight="1">
      <c r="A676" s="118"/>
      <c r="B676" s="427"/>
      <c r="C676" s="428"/>
      <c r="D676" s="429"/>
      <c r="E676" s="429"/>
      <c r="F676" s="488" t="s">
        <v>403</v>
      </c>
      <c r="G676" s="488"/>
      <c r="H676" s="488"/>
      <c r="I676" s="124">
        <v>915</v>
      </c>
      <c r="J676" s="125">
        <v>1003</v>
      </c>
      <c r="K676" s="126">
        <v>5054812</v>
      </c>
      <c r="L676" s="124">
        <v>0</v>
      </c>
      <c r="M676" s="127">
        <v>32138.96623</v>
      </c>
      <c r="N676" s="127">
        <v>32138.96623</v>
      </c>
      <c r="O676" s="128">
        <f t="shared" si="10"/>
        <v>1</v>
      </c>
    </row>
    <row r="677" spans="1:15" s="109" customFormat="1" ht="13.5" customHeight="1">
      <c r="A677" s="118"/>
      <c r="B677" s="427"/>
      <c r="C677" s="428"/>
      <c r="D677" s="429"/>
      <c r="E677" s="429"/>
      <c r="F677" s="429"/>
      <c r="G677" s="489" t="s">
        <v>856</v>
      </c>
      <c r="H677" s="489"/>
      <c r="I677" s="124">
        <v>915</v>
      </c>
      <c r="J677" s="125">
        <v>1003</v>
      </c>
      <c r="K677" s="126">
        <v>5054812</v>
      </c>
      <c r="L677" s="124">
        <v>5</v>
      </c>
      <c r="M677" s="127">
        <v>32138.96623</v>
      </c>
      <c r="N677" s="127">
        <v>32138.96623</v>
      </c>
      <c r="O677" s="128">
        <f t="shared" si="10"/>
        <v>1</v>
      </c>
    </row>
    <row r="678" spans="1:15" s="109" customFormat="1" ht="44.25" customHeight="1">
      <c r="A678" s="118"/>
      <c r="B678" s="427"/>
      <c r="C678" s="428"/>
      <c r="D678" s="429"/>
      <c r="E678" s="488" t="s">
        <v>871</v>
      </c>
      <c r="F678" s="488"/>
      <c r="G678" s="488"/>
      <c r="H678" s="488"/>
      <c r="I678" s="124">
        <v>915</v>
      </c>
      <c r="J678" s="125">
        <v>1003</v>
      </c>
      <c r="K678" s="126">
        <v>5058600</v>
      </c>
      <c r="L678" s="124">
        <v>0</v>
      </c>
      <c r="M678" s="127">
        <v>1981.73009</v>
      </c>
      <c r="N678" s="127">
        <v>1981.73009</v>
      </c>
      <c r="O678" s="128">
        <f t="shared" si="10"/>
        <v>1</v>
      </c>
    </row>
    <row r="679" spans="1:15" s="109" customFormat="1" ht="41.25" customHeight="1">
      <c r="A679" s="118"/>
      <c r="B679" s="427"/>
      <c r="C679" s="428"/>
      <c r="D679" s="429"/>
      <c r="E679" s="429"/>
      <c r="F679" s="488" t="s">
        <v>871</v>
      </c>
      <c r="G679" s="488"/>
      <c r="H679" s="488"/>
      <c r="I679" s="124">
        <v>915</v>
      </c>
      <c r="J679" s="125">
        <v>1003</v>
      </c>
      <c r="K679" s="126">
        <v>5058601</v>
      </c>
      <c r="L679" s="124">
        <v>0</v>
      </c>
      <c r="M679" s="127">
        <v>1981.73009</v>
      </c>
      <c r="N679" s="127">
        <v>1981.73009</v>
      </c>
      <c r="O679" s="128">
        <f t="shared" si="10"/>
        <v>1</v>
      </c>
    </row>
    <row r="680" spans="1:15" s="109" customFormat="1" ht="15.75" customHeight="1">
      <c r="A680" s="118"/>
      <c r="B680" s="427"/>
      <c r="C680" s="428"/>
      <c r="D680" s="429"/>
      <c r="E680" s="429"/>
      <c r="F680" s="429"/>
      <c r="G680" s="489" t="s">
        <v>856</v>
      </c>
      <c r="H680" s="489"/>
      <c r="I680" s="124">
        <v>915</v>
      </c>
      <c r="J680" s="125">
        <v>1003</v>
      </c>
      <c r="K680" s="126">
        <v>5058601</v>
      </c>
      <c r="L680" s="124">
        <v>5</v>
      </c>
      <c r="M680" s="127">
        <v>1981.73009</v>
      </c>
      <c r="N680" s="127">
        <v>1981.73009</v>
      </c>
      <c r="O680" s="128">
        <f t="shared" si="10"/>
        <v>1</v>
      </c>
    </row>
    <row r="681" spans="1:15" s="109" customFormat="1" ht="15.75" customHeight="1">
      <c r="A681" s="118"/>
      <c r="B681" s="427"/>
      <c r="C681" s="491" t="s">
        <v>132</v>
      </c>
      <c r="D681" s="491"/>
      <c r="E681" s="491"/>
      <c r="F681" s="491"/>
      <c r="G681" s="491"/>
      <c r="H681" s="491"/>
      <c r="I681" s="119">
        <v>915</v>
      </c>
      <c r="J681" s="120">
        <v>1004</v>
      </c>
      <c r="K681" s="121">
        <v>0</v>
      </c>
      <c r="L681" s="119">
        <v>0</v>
      </c>
      <c r="M681" s="122">
        <v>51481.289959999995</v>
      </c>
      <c r="N681" s="122">
        <v>51479.92050999999</v>
      </c>
      <c r="O681" s="123">
        <f t="shared" si="10"/>
        <v>0.999973399073701</v>
      </c>
    </row>
    <row r="682" spans="1:15" s="109" customFormat="1" ht="30.75" customHeight="1">
      <c r="A682" s="118"/>
      <c r="B682" s="427"/>
      <c r="C682" s="428"/>
      <c r="D682" s="488" t="s">
        <v>274</v>
      </c>
      <c r="E682" s="488"/>
      <c r="F682" s="488"/>
      <c r="G682" s="488"/>
      <c r="H682" s="488"/>
      <c r="I682" s="124">
        <v>915</v>
      </c>
      <c r="J682" s="125">
        <v>1004</v>
      </c>
      <c r="K682" s="126">
        <v>5200000</v>
      </c>
      <c r="L682" s="124">
        <v>0</v>
      </c>
      <c r="M682" s="127">
        <v>51481.289959999995</v>
      </c>
      <c r="N682" s="127">
        <v>51479.92050999999</v>
      </c>
      <c r="O682" s="128">
        <f t="shared" si="10"/>
        <v>0.999973399073701</v>
      </c>
    </row>
    <row r="683" spans="1:15" s="109" customFormat="1" ht="103.5" customHeight="1">
      <c r="A683" s="118"/>
      <c r="B683" s="427"/>
      <c r="C683" s="428"/>
      <c r="D683" s="429"/>
      <c r="E683" s="488" t="s">
        <v>875</v>
      </c>
      <c r="F683" s="488"/>
      <c r="G683" s="488"/>
      <c r="H683" s="488"/>
      <c r="I683" s="124">
        <v>915</v>
      </c>
      <c r="J683" s="125">
        <v>1004</v>
      </c>
      <c r="K683" s="126">
        <v>5201000</v>
      </c>
      <c r="L683" s="124">
        <v>0</v>
      </c>
      <c r="M683" s="127">
        <v>16088.987529999999</v>
      </c>
      <c r="N683" s="127">
        <v>16087.618079999998</v>
      </c>
      <c r="O683" s="128">
        <f t="shared" si="10"/>
        <v>0.9999148827732356</v>
      </c>
    </row>
    <row r="684" spans="1:15" s="109" customFormat="1" ht="134.25" customHeight="1">
      <c r="A684" s="118"/>
      <c r="B684" s="427"/>
      <c r="C684" s="428"/>
      <c r="D684" s="429"/>
      <c r="E684" s="429"/>
      <c r="F684" s="488" t="s">
        <v>916</v>
      </c>
      <c r="G684" s="488"/>
      <c r="H684" s="488"/>
      <c r="I684" s="124">
        <v>915</v>
      </c>
      <c r="J684" s="125">
        <v>1004</v>
      </c>
      <c r="K684" s="126">
        <v>5201005</v>
      </c>
      <c r="L684" s="124">
        <v>0</v>
      </c>
      <c r="M684" s="127">
        <v>94.24092999999999</v>
      </c>
      <c r="N684" s="127">
        <v>94.24092999999999</v>
      </c>
      <c r="O684" s="128">
        <f t="shared" si="10"/>
        <v>1</v>
      </c>
    </row>
    <row r="685" spans="1:15" s="109" customFormat="1" ht="18" customHeight="1">
      <c r="A685" s="118"/>
      <c r="B685" s="427"/>
      <c r="C685" s="428"/>
      <c r="D685" s="429"/>
      <c r="E685" s="429"/>
      <c r="F685" s="429"/>
      <c r="G685" s="489" t="s">
        <v>856</v>
      </c>
      <c r="H685" s="489"/>
      <c r="I685" s="124">
        <v>915</v>
      </c>
      <c r="J685" s="125">
        <v>1004</v>
      </c>
      <c r="K685" s="126">
        <v>5201005</v>
      </c>
      <c r="L685" s="124">
        <v>5</v>
      </c>
      <c r="M685" s="127">
        <v>94.24092999999999</v>
      </c>
      <c r="N685" s="127">
        <v>94.24092999999999</v>
      </c>
      <c r="O685" s="128">
        <f t="shared" si="10"/>
        <v>1</v>
      </c>
    </row>
    <row r="686" spans="1:15" s="109" customFormat="1" ht="92.25" customHeight="1">
      <c r="A686" s="112"/>
      <c r="B686" s="427"/>
      <c r="C686" s="428"/>
      <c r="D686" s="429"/>
      <c r="E686" s="429"/>
      <c r="F686" s="488" t="s">
        <v>878</v>
      </c>
      <c r="G686" s="488"/>
      <c r="H686" s="488"/>
      <c r="I686" s="124">
        <v>915</v>
      </c>
      <c r="J686" s="125">
        <v>1004</v>
      </c>
      <c r="K686" s="126">
        <v>5201006</v>
      </c>
      <c r="L686" s="124">
        <v>0</v>
      </c>
      <c r="M686" s="127">
        <v>6198.01747</v>
      </c>
      <c r="N686" s="127">
        <v>6196.64802</v>
      </c>
      <c r="O686" s="117">
        <f t="shared" si="10"/>
        <v>0.9997790503162296</v>
      </c>
    </row>
    <row r="687" spans="1:15" s="109" customFormat="1" ht="14.25" customHeight="1">
      <c r="A687" s="118"/>
      <c r="B687" s="427"/>
      <c r="C687" s="428"/>
      <c r="D687" s="429"/>
      <c r="E687" s="429"/>
      <c r="F687" s="429"/>
      <c r="G687" s="489" t="s">
        <v>856</v>
      </c>
      <c r="H687" s="489"/>
      <c r="I687" s="124">
        <v>915</v>
      </c>
      <c r="J687" s="125">
        <v>1004</v>
      </c>
      <c r="K687" s="126">
        <v>5201006</v>
      </c>
      <c r="L687" s="124">
        <v>5</v>
      </c>
      <c r="M687" s="127">
        <v>6198.01747</v>
      </c>
      <c r="N687" s="127">
        <v>6196.64802</v>
      </c>
      <c r="O687" s="123">
        <f t="shared" si="10"/>
        <v>0.9997790503162296</v>
      </c>
    </row>
    <row r="688" spans="1:15" s="109" customFormat="1" ht="90.75" customHeight="1">
      <c r="A688" s="118"/>
      <c r="B688" s="427"/>
      <c r="C688" s="428"/>
      <c r="D688" s="429"/>
      <c r="E688" s="429"/>
      <c r="F688" s="488" t="s">
        <v>404</v>
      </c>
      <c r="G688" s="488"/>
      <c r="H688" s="488"/>
      <c r="I688" s="124">
        <v>915</v>
      </c>
      <c r="J688" s="125">
        <v>1004</v>
      </c>
      <c r="K688" s="126">
        <v>5201008</v>
      </c>
      <c r="L688" s="124">
        <v>0</v>
      </c>
      <c r="M688" s="127">
        <v>5406.58913</v>
      </c>
      <c r="N688" s="127">
        <v>5406.58913</v>
      </c>
      <c r="O688" s="128">
        <f t="shared" si="10"/>
        <v>1</v>
      </c>
    </row>
    <row r="689" spans="1:15" s="109" customFormat="1" ht="15" customHeight="1">
      <c r="A689" s="118"/>
      <c r="B689" s="427"/>
      <c r="C689" s="428"/>
      <c r="D689" s="429"/>
      <c r="E689" s="429"/>
      <c r="F689" s="429"/>
      <c r="G689" s="489" t="s">
        <v>856</v>
      </c>
      <c r="H689" s="489"/>
      <c r="I689" s="124">
        <v>915</v>
      </c>
      <c r="J689" s="125">
        <v>1004</v>
      </c>
      <c r="K689" s="126">
        <v>5201008</v>
      </c>
      <c r="L689" s="124">
        <v>5</v>
      </c>
      <c r="M689" s="127">
        <v>5406.58913</v>
      </c>
      <c r="N689" s="127">
        <v>5406.58913</v>
      </c>
      <c r="O689" s="128">
        <f t="shared" si="10"/>
        <v>1</v>
      </c>
    </row>
    <row r="690" spans="1:15" s="109" customFormat="1" ht="150" customHeight="1">
      <c r="A690" s="118"/>
      <c r="B690" s="427"/>
      <c r="C690" s="428"/>
      <c r="D690" s="429"/>
      <c r="E690" s="429"/>
      <c r="F690" s="488" t="s">
        <v>322</v>
      </c>
      <c r="G690" s="488"/>
      <c r="H690" s="488"/>
      <c r="I690" s="124">
        <v>915</v>
      </c>
      <c r="J690" s="125">
        <v>1004</v>
      </c>
      <c r="K690" s="126">
        <v>5201009</v>
      </c>
      <c r="L690" s="124">
        <v>0</v>
      </c>
      <c r="M690" s="127">
        <v>110.34</v>
      </c>
      <c r="N690" s="127">
        <v>110.34</v>
      </c>
      <c r="O690" s="128">
        <f t="shared" si="10"/>
        <v>1</v>
      </c>
    </row>
    <row r="691" spans="1:15" s="109" customFormat="1" ht="18.75" customHeight="1">
      <c r="A691" s="118"/>
      <c r="B691" s="427"/>
      <c r="C691" s="428"/>
      <c r="D691" s="429"/>
      <c r="E691" s="429"/>
      <c r="F691" s="429"/>
      <c r="G691" s="489" t="s">
        <v>856</v>
      </c>
      <c r="H691" s="489"/>
      <c r="I691" s="124">
        <v>915</v>
      </c>
      <c r="J691" s="125">
        <v>1004</v>
      </c>
      <c r="K691" s="126">
        <v>5201009</v>
      </c>
      <c r="L691" s="124">
        <v>5</v>
      </c>
      <c r="M691" s="127">
        <v>110.34</v>
      </c>
      <c r="N691" s="127">
        <v>110.34</v>
      </c>
      <c r="O691" s="128">
        <f t="shared" si="10"/>
        <v>1</v>
      </c>
    </row>
    <row r="692" spans="1:15" s="109" customFormat="1" ht="104.25" customHeight="1">
      <c r="A692" s="112"/>
      <c r="B692" s="427"/>
      <c r="C692" s="428"/>
      <c r="D692" s="429"/>
      <c r="E692" s="429"/>
      <c r="F692" s="488" t="s">
        <v>323</v>
      </c>
      <c r="G692" s="488"/>
      <c r="H692" s="488"/>
      <c r="I692" s="124">
        <v>915</v>
      </c>
      <c r="J692" s="125">
        <v>1004</v>
      </c>
      <c r="K692" s="126">
        <v>5201010</v>
      </c>
      <c r="L692" s="124">
        <v>0</v>
      </c>
      <c r="M692" s="127">
        <v>4279.8</v>
      </c>
      <c r="N692" s="127">
        <v>4279.8</v>
      </c>
      <c r="O692" s="117">
        <f t="shared" si="10"/>
        <v>1</v>
      </c>
    </row>
    <row r="693" spans="1:15" s="109" customFormat="1" ht="17.25" customHeight="1">
      <c r="A693" s="118"/>
      <c r="B693" s="427"/>
      <c r="C693" s="428"/>
      <c r="D693" s="429"/>
      <c r="E693" s="429"/>
      <c r="F693" s="429"/>
      <c r="G693" s="489" t="s">
        <v>856</v>
      </c>
      <c r="H693" s="489"/>
      <c r="I693" s="124">
        <v>915</v>
      </c>
      <c r="J693" s="125">
        <v>1004</v>
      </c>
      <c r="K693" s="126">
        <v>5201010</v>
      </c>
      <c r="L693" s="124">
        <v>5</v>
      </c>
      <c r="M693" s="127">
        <v>4279.8</v>
      </c>
      <c r="N693" s="127">
        <v>4279.8</v>
      </c>
      <c r="O693" s="123">
        <f t="shared" si="10"/>
        <v>1</v>
      </c>
    </row>
    <row r="694" spans="1:15" s="109" customFormat="1" ht="43.5" customHeight="1">
      <c r="A694" s="118"/>
      <c r="B694" s="427"/>
      <c r="C694" s="428"/>
      <c r="D694" s="429"/>
      <c r="E694" s="488" t="s">
        <v>879</v>
      </c>
      <c r="F694" s="488"/>
      <c r="G694" s="488"/>
      <c r="H694" s="488"/>
      <c r="I694" s="124">
        <v>915</v>
      </c>
      <c r="J694" s="125">
        <v>1004</v>
      </c>
      <c r="K694" s="126">
        <v>5201300</v>
      </c>
      <c r="L694" s="124">
        <v>0</v>
      </c>
      <c r="M694" s="127">
        <v>35392.302429999996</v>
      </c>
      <c r="N694" s="127">
        <v>35392.302429999996</v>
      </c>
      <c r="O694" s="128">
        <f t="shared" si="10"/>
        <v>1</v>
      </c>
    </row>
    <row r="695" spans="1:15" s="109" customFormat="1" ht="30" customHeight="1">
      <c r="A695" s="118"/>
      <c r="B695" s="427"/>
      <c r="C695" s="428"/>
      <c r="D695" s="429"/>
      <c r="E695" s="429"/>
      <c r="F695" s="488" t="s">
        <v>880</v>
      </c>
      <c r="G695" s="488"/>
      <c r="H695" s="488"/>
      <c r="I695" s="124">
        <v>915</v>
      </c>
      <c r="J695" s="125">
        <v>1004</v>
      </c>
      <c r="K695" s="126">
        <v>5201312</v>
      </c>
      <c r="L695" s="124">
        <v>0</v>
      </c>
      <c r="M695" s="127">
        <v>3568.4203899999998</v>
      </c>
      <c r="N695" s="127">
        <v>3568.4203899999998</v>
      </c>
      <c r="O695" s="128">
        <f t="shared" si="10"/>
        <v>1</v>
      </c>
    </row>
    <row r="696" spans="1:15" s="109" customFormat="1" ht="31.5" customHeight="1">
      <c r="A696" s="118"/>
      <c r="B696" s="427"/>
      <c r="C696" s="428"/>
      <c r="D696" s="429"/>
      <c r="E696" s="429"/>
      <c r="F696" s="429"/>
      <c r="G696" s="489" t="s">
        <v>149</v>
      </c>
      <c r="H696" s="489"/>
      <c r="I696" s="124">
        <v>915</v>
      </c>
      <c r="J696" s="125">
        <v>1004</v>
      </c>
      <c r="K696" s="126">
        <v>5201312</v>
      </c>
      <c r="L696" s="124">
        <v>500</v>
      </c>
      <c r="M696" s="127">
        <v>3568.4203899999998</v>
      </c>
      <c r="N696" s="127">
        <v>3568.4203899999998</v>
      </c>
      <c r="O696" s="128">
        <f t="shared" si="10"/>
        <v>1</v>
      </c>
    </row>
    <row r="697" spans="1:15" s="109" customFormat="1" ht="47.25" customHeight="1">
      <c r="A697" s="118"/>
      <c r="B697" s="427"/>
      <c r="C697" s="428"/>
      <c r="D697" s="429"/>
      <c r="E697" s="429"/>
      <c r="F697" s="488" t="s">
        <v>881</v>
      </c>
      <c r="G697" s="488"/>
      <c r="H697" s="488"/>
      <c r="I697" s="124">
        <v>915</v>
      </c>
      <c r="J697" s="125">
        <v>1004</v>
      </c>
      <c r="K697" s="126">
        <v>5201321</v>
      </c>
      <c r="L697" s="124">
        <v>0</v>
      </c>
      <c r="M697" s="127">
        <v>24969.510850000002</v>
      </c>
      <c r="N697" s="127">
        <v>24969.510850000002</v>
      </c>
      <c r="O697" s="128">
        <f t="shared" si="10"/>
        <v>1</v>
      </c>
    </row>
    <row r="698" spans="1:15" s="109" customFormat="1" ht="16.5" customHeight="1">
      <c r="A698" s="112"/>
      <c r="B698" s="427"/>
      <c r="C698" s="428"/>
      <c r="D698" s="429"/>
      <c r="E698" s="429"/>
      <c r="F698" s="429"/>
      <c r="G698" s="489" t="s">
        <v>856</v>
      </c>
      <c r="H698" s="489"/>
      <c r="I698" s="124">
        <v>915</v>
      </c>
      <c r="J698" s="125">
        <v>1004</v>
      </c>
      <c r="K698" s="126">
        <v>5201321</v>
      </c>
      <c r="L698" s="124">
        <v>5</v>
      </c>
      <c r="M698" s="127">
        <v>24969.510850000002</v>
      </c>
      <c r="N698" s="127">
        <v>24969.510850000002</v>
      </c>
      <c r="O698" s="117">
        <f t="shared" si="10"/>
        <v>1</v>
      </c>
    </row>
    <row r="699" spans="1:15" s="109" customFormat="1" ht="46.5" customHeight="1">
      <c r="A699" s="118"/>
      <c r="B699" s="427"/>
      <c r="C699" s="428"/>
      <c r="D699" s="429"/>
      <c r="E699" s="429"/>
      <c r="F699" s="488" t="s">
        <v>882</v>
      </c>
      <c r="G699" s="488"/>
      <c r="H699" s="488"/>
      <c r="I699" s="124">
        <v>915</v>
      </c>
      <c r="J699" s="125">
        <v>1004</v>
      </c>
      <c r="K699" s="126">
        <v>5201322</v>
      </c>
      <c r="L699" s="124">
        <v>0</v>
      </c>
      <c r="M699" s="127">
        <v>6854.371190000001</v>
      </c>
      <c r="N699" s="127">
        <v>6854.371190000001</v>
      </c>
      <c r="O699" s="123">
        <f t="shared" si="10"/>
        <v>1</v>
      </c>
    </row>
    <row r="700" spans="1:15" s="109" customFormat="1" ht="15" customHeight="1">
      <c r="A700" s="118"/>
      <c r="B700" s="427"/>
      <c r="C700" s="428"/>
      <c r="D700" s="429"/>
      <c r="E700" s="429"/>
      <c r="F700" s="429"/>
      <c r="G700" s="489" t="s">
        <v>856</v>
      </c>
      <c r="H700" s="489"/>
      <c r="I700" s="124">
        <v>915</v>
      </c>
      <c r="J700" s="125">
        <v>1004</v>
      </c>
      <c r="K700" s="126">
        <v>5201322</v>
      </c>
      <c r="L700" s="124">
        <v>5</v>
      </c>
      <c r="M700" s="127">
        <v>6854.371190000001</v>
      </c>
      <c r="N700" s="127">
        <v>6854.371190000001</v>
      </c>
      <c r="O700" s="128">
        <f t="shared" si="10"/>
        <v>1</v>
      </c>
    </row>
    <row r="701" spans="1:15" s="109" customFormat="1" ht="30" customHeight="1">
      <c r="A701" s="118"/>
      <c r="B701" s="427"/>
      <c r="C701" s="491" t="s">
        <v>134</v>
      </c>
      <c r="D701" s="491"/>
      <c r="E701" s="491"/>
      <c r="F701" s="491"/>
      <c r="G701" s="491"/>
      <c r="H701" s="491"/>
      <c r="I701" s="119">
        <v>915</v>
      </c>
      <c r="J701" s="120">
        <v>1006</v>
      </c>
      <c r="K701" s="121">
        <v>0</v>
      </c>
      <c r="L701" s="119">
        <v>0</v>
      </c>
      <c r="M701" s="122">
        <v>34578.24854</v>
      </c>
      <c r="N701" s="122">
        <v>33959.20972000001</v>
      </c>
      <c r="O701" s="128">
        <f t="shared" si="10"/>
        <v>0.9820974500983216</v>
      </c>
    </row>
    <row r="702" spans="1:15" s="109" customFormat="1" ht="31.5" customHeight="1">
      <c r="A702" s="118"/>
      <c r="B702" s="427"/>
      <c r="C702" s="428"/>
      <c r="D702" s="488" t="s">
        <v>151</v>
      </c>
      <c r="E702" s="488"/>
      <c r="F702" s="488"/>
      <c r="G702" s="488"/>
      <c r="H702" s="488"/>
      <c r="I702" s="124">
        <v>915</v>
      </c>
      <c r="J702" s="125">
        <v>1006</v>
      </c>
      <c r="K702" s="126">
        <v>20000</v>
      </c>
      <c r="L702" s="124">
        <v>0</v>
      </c>
      <c r="M702" s="127">
        <v>19675.932259999998</v>
      </c>
      <c r="N702" s="127">
        <v>19589.434350000007</v>
      </c>
      <c r="O702" s="128">
        <f t="shared" si="10"/>
        <v>0.9956038723422607</v>
      </c>
    </row>
    <row r="703" spans="1:15" s="109" customFormat="1" ht="17.25" customHeight="1">
      <c r="A703" s="118"/>
      <c r="B703" s="427"/>
      <c r="C703" s="428"/>
      <c r="D703" s="429"/>
      <c r="E703" s="488" t="s">
        <v>152</v>
      </c>
      <c r="F703" s="488"/>
      <c r="G703" s="488"/>
      <c r="H703" s="488"/>
      <c r="I703" s="124">
        <v>915</v>
      </c>
      <c r="J703" s="125">
        <v>1006</v>
      </c>
      <c r="K703" s="126">
        <v>20400</v>
      </c>
      <c r="L703" s="124">
        <v>0</v>
      </c>
      <c r="M703" s="127">
        <v>19675.932259999998</v>
      </c>
      <c r="N703" s="127">
        <v>19589.434350000007</v>
      </c>
      <c r="O703" s="128">
        <f t="shared" si="10"/>
        <v>0.9956038723422607</v>
      </c>
    </row>
    <row r="704" spans="1:15" s="109" customFormat="1" ht="42.75" customHeight="1">
      <c r="A704" s="112"/>
      <c r="B704" s="427"/>
      <c r="C704" s="428"/>
      <c r="D704" s="429"/>
      <c r="E704" s="429"/>
      <c r="F704" s="488" t="s">
        <v>397</v>
      </c>
      <c r="G704" s="488"/>
      <c r="H704" s="488"/>
      <c r="I704" s="124">
        <v>915</v>
      </c>
      <c r="J704" s="125">
        <v>1006</v>
      </c>
      <c r="K704" s="126">
        <v>20411</v>
      </c>
      <c r="L704" s="124">
        <v>0</v>
      </c>
      <c r="M704" s="127">
        <v>186.67743999999993</v>
      </c>
      <c r="N704" s="127">
        <v>168.87806</v>
      </c>
      <c r="O704" s="117">
        <f t="shared" si="10"/>
        <v>0.9046516815315234</v>
      </c>
    </row>
    <row r="705" spans="1:15" s="109" customFormat="1" ht="33.75" customHeight="1">
      <c r="A705" s="118"/>
      <c r="B705" s="427"/>
      <c r="C705" s="428"/>
      <c r="D705" s="429"/>
      <c r="E705" s="429"/>
      <c r="F705" s="429"/>
      <c r="G705" s="489" t="s">
        <v>149</v>
      </c>
      <c r="H705" s="489"/>
      <c r="I705" s="124">
        <v>915</v>
      </c>
      <c r="J705" s="125">
        <v>1006</v>
      </c>
      <c r="K705" s="126">
        <v>20411</v>
      </c>
      <c r="L705" s="124">
        <v>500</v>
      </c>
      <c r="M705" s="127">
        <v>186.67743999999993</v>
      </c>
      <c r="N705" s="127">
        <v>168.87806</v>
      </c>
      <c r="O705" s="123">
        <f t="shared" si="10"/>
        <v>0.9046516815315234</v>
      </c>
    </row>
    <row r="706" spans="1:15" s="109" customFormat="1" ht="27.75" customHeight="1">
      <c r="A706" s="118"/>
      <c r="B706" s="427"/>
      <c r="C706" s="428"/>
      <c r="D706" s="429"/>
      <c r="E706" s="429"/>
      <c r="F706" s="429"/>
      <c r="G706" s="430"/>
      <c r="H706" s="431" t="s">
        <v>153</v>
      </c>
      <c r="I706" s="124">
        <v>915</v>
      </c>
      <c r="J706" s="125">
        <v>1006</v>
      </c>
      <c r="K706" s="126">
        <v>20411</v>
      </c>
      <c r="L706" s="124">
        <v>500</v>
      </c>
      <c r="M706" s="127">
        <v>53.55413</v>
      </c>
      <c r="N706" s="127">
        <v>0</v>
      </c>
      <c r="O706" s="128">
        <f t="shared" si="10"/>
        <v>0</v>
      </c>
    </row>
    <row r="707" spans="1:15" s="109" customFormat="1" ht="77.25" customHeight="1">
      <c r="A707" s="118"/>
      <c r="B707" s="427"/>
      <c r="C707" s="428"/>
      <c r="D707" s="429"/>
      <c r="E707" s="429"/>
      <c r="F707" s="488" t="s">
        <v>247</v>
      </c>
      <c r="G707" s="488"/>
      <c r="H707" s="488"/>
      <c r="I707" s="124">
        <v>915</v>
      </c>
      <c r="J707" s="125">
        <v>1006</v>
      </c>
      <c r="K707" s="126">
        <v>20412</v>
      </c>
      <c r="L707" s="124">
        <v>0</v>
      </c>
      <c r="M707" s="127">
        <v>13491.396</v>
      </c>
      <c r="N707" s="127">
        <v>13451.36242</v>
      </c>
      <c r="O707" s="128">
        <f t="shared" si="10"/>
        <v>0.9970326584439445</v>
      </c>
    </row>
    <row r="708" spans="1:15" s="109" customFormat="1" ht="30.75" customHeight="1">
      <c r="A708" s="118"/>
      <c r="B708" s="427"/>
      <c r="C708" s="428"/>
      <c r="D708" s="429"/>
      <c r="E708" s="429"/>
      <c r="F708" s="429"/>
      <c r="G708" s="489" t="s">
        <v>149</v>
      </c>
      <c r="H708" s="489"/>
      <c r="I708" s="124">
        <v>915</v>
      </c>
      <c r="J708" s="125">
        <v>1006</v>
      </c>
      <c r="K708" s="126">
        <v>20412</v>
      </c>
      <c r="L708" s="124">
        <v>500</v>
      </c>
      <c r="M708" s="127">
        <v>13491.396</v>
      </c>
      <c r="N708" s="127">
        <v>13451.36242</v>
      </c>
      <c r="O708" s="128">
        <f t="shared" si="10"/>
        <v>0.9970326584439445</v>
      </c>
    </row>
    <row r="709" spans="1:15" s="109" customFormat="1" ht="91.5" customHeight="1">
      <c r="A709" s="118"/>
      <c r="B709" s="427"/>
      <c r="C709" s="428"/>
      <c r="D709" s="429"/>
      <c r="E709" s="429"/>
      <c r="F709" s="488" t="s">
        <v>324</v>
      </c>
      <c r="G709" s="488"/>
      <c r="H709" s="488"/>
      <c r="I709" s="124">
        <v>915</v>
      </c>
      <c r="J709" s="125">
        <v>1006</v>
      </c>
      <c r="K709" s="126">
        <v>20413</v>
      </c>
      <c r="L709" s="124">
        <v>0</v>
      </c>
      <c r="M709" s="127">
        <v>633.51206</v>
      </c>
      <c r="N709" s="127">
        <v>633.51206</v>
      </c>
      <c r="O709" s="128">
        <f t="shared" si="10"/>
        <v>1</v>
      </c>
    </row>
    <row r="710" spans="1:15" s="109" customFormat="1" ht="30.75" customHeight="1">
      <c r="A710" s="112"/>
      <c r="B710" s="427"/>
      <c r="C710" s="428"/>
      <c r="D710" s="429"/>
      <c r="E710" s="429"/>
      <c r="F710" s="429"/>
      <c r="G710" s="489" t="s">
        <v>149</v>
      </c>
      <c r="H710" s="489"/>
      <c r="I710" s="124">
        <v>915</v>
      </c>
      <c r="J710" s="125">
        <v>1006</v>
      </c>
      <c r="K710" s="126">
        <v>20413</v>
      </c>
      <c r="L710" s="124">
        <v>500</v>
      </c>
      <c r="M710" s="127">
        <v>633.51206</v>
      </c>
      <c r="N710" s="127">
        <v>633.51206</v>
      </c>
      <c r="O710" s="117">
        <f t="shared" si="10"/>
        <v>1</v>
      </c>
    </row>
    <row r="711" spans="1:15" s="109" customFormat="1" ht="61.5" customHeight="1">
      <c r="A711" s="118"/>
      <c r="B711" s="427"/>
      <c r="C711" s="428"/>
      <c r="D711" s="429"/>
      <c r="E711" s="429"/>
      <c r="F711" s="488" t="s">
        <v>325</v>
      </c>
      <c r="G711" s="488"/>
      <c r="H711" s="488"/>
      <c r="I711" s="124">
        <v>915</v>
      </c>
      <c r="J711" s="125">
        <v>1006</v>
      </c>
      <c r="K711" s="126">
        <v>20422</v>
      </c>
      <c r="L711" s="124">
        <v>0</v>
      </c>
      <c r="M711" s="127">
        <v>1472.59629</v>
      </c>
      <c r="N711" s="127">
        <v>1472.32285</v>
      </c>
      <c r="O711" s="123">
        <f t="shared" si="10"/>
        <v>0.9998143143495222</v>
      </c>
    </row>
    <row r="712" spans="1:15" s="109" customFormat="1" ht="27" customHeight="1">
      <c r="A712" s="118"/>
      <c r="B712" s="427"/>
      <c r="C712" s="428"/>
      <c r="D712" s="429"/>
      <c r="E712" s="429"/>
      <c r="F712" s="429"/>
      <c r="G712" s="489" t="s">
        <v>149</v>
      </c>
      <c r="H712" s="489"/>
      <c r="I712" s="124">
        <v>915</v>
      </c>
      <c r="J712" s="125">
        <v>1006</v>
      </c>
      <c r="K712" s="126">
        <v>20422</v>
      </c>
      <c r="L712" s="124">
        <v>500</v>
      </c>
      <c r="M712" s="127">
        <v>1472.59629</v>
      </c>
      <c r="N712" s="127">
        <v>1472.32285</v>
      </c>
      <c r="O712" s="128">
        <f t="shared" si="10"/>
        <v>0.9998143143495222</v>
      </c>
    </row>
    <row r="713" spans="1:15" s="109" customFormat="1" ht="75.75" customHeight="1">
      <c r="A713" s="118"/>
      <c r="B713" s="427"/>
      <c r="C713" s="428"/>
      <c r="D713" s="429"/>
      <c r="E713" s="429"/>
      <c r="F713" s="488" t="s">
        <v>326</v>
      </c>
      <c r="G713" s="488"/>
      <c r="H713" s="488"/>
      <c r="I713" s="124">
        <v>915</v>
      </c>
      <c r="J713" s="125">
        <v>1006</v>
      </c>
      <c r="K713" s="126">
        <v>20423</v>
      </c>
      <c r="L713" s="124">
        <v>0</v>
      </c>
      <c r="M713" s="127">
        <v>3560.1378200000004</v>
      </c>
      <c r="N713" s="127">
        <v>3531.7463099999995</v>
      </c>
      <c r="O713" s="128">
        <f t="shared" si="10"/>
        <v>0.9920251654751948</v>
      </c>
    </row>
    <row r="714" spans="1:15" s="109" customFormat="1" ht="30" customHeight="1">
      <c r="A714" s="118"/>
      <c r="B714" s="427"/>
      <c r="C714" s="428"/>
      <c r="D714" s="429"/>
      <c r="E714" s="429"/>
      <c r="F714" s="429"/>
      <c r="G714" s="489" t="s">
        <v>149</v>
      </c>
      <c r="H714" s="489"/>
      <c r="I714" s="124">
        <v>915</v>
      </c>
      <c r="J714" s="125">
        <v>1006</v>
      </c>
      <c r="K714" s="126">
        <v>20423</v>
      </c>
      <c r="L714" s="124">
        <v>500</v>
      </c>
      <c r="M714" s="127">
        <v>3560.1378200000004</v>
      </c>
      <c r="N714" s="127">
        <v>3531.7463099999995</v>
      </c>
      <c r="O714" s="128">
        <f t="shared" si="10"/>
        <v>0.9920251654751948</v>
      </c>
    </row>
    <row r="715" spans="1:15" s="109" customFormat="1" ht="74.25" customHeight="1">
      <c r="A715" s="118"/>
      <c r="B715" s="427"/>
      <c r="C715" s="428"/>
      <c r="D715" s="429"/>
      <c r="E715" s="429"/>
      <c r="F715" s="488" t="s">
        <v>327</v>
      </c>
      <c r="G715" s="488"/>
      <c r="H715" s="488"/>
      <c r="I715" s="124">
        <v>915</v>
      </c>
      <c r="J715" s="125">
        <v>1006</v>
      </c>
      <c r="K715" s="126">
        <v>20426</v>
      </c>
      <c r="L715" s="124">
        <v>0</v>
      </c>
      <c r="M715" s="127">
        <v>38.689130000000006</v>
      </c>
      <c r="N715" s="127">
        <v>38.689130000000006</v>
      </c>
      <c r="O715" s="128">
        <f t="shared" si="10"/>
        <v>1</v>
      </c>
    </row>
    <row r="716" spans="1:15" s="109" customFormat="1" ht="28.5" customHeight="1">
      <c r="A716" s="118"/>
      <c r="B716" s="427"/>
      <c r="C716" s="428"/>
      <c r="D716" s="429"/>
      <c r="E716" s="429"/>
      <c r="F716" s="429"/>
      <c r="G716" s="489" t="s">
        <v>149</v>
      </c>
      <c r="H716" s="489"/>
      <c r="I716" s="124">
        <v>915</v>
      </c>
      <c r="J716" s="125">
        <v>1006</v>
      </c>
      <c r="K716" s="126">
        <v>20426</v>
      </c>
      <c r="L716" s="124">
        <v>500</v>
      </c>
      <c r="M716" s="127">
        <v>38.689130000000006</v>
      </c>
      <c r="N716" s="127">
        <v>38.689130000000006</v>
      </c>
      <c r="O716" s="123">
        <f t="shared" si="10"/>
        <v>1</v>
      </c>
    </row>
    <row r="717" spans="1:15" s="109" customFormat="1" ht="88.5" customHeight="1">
      <c r="A717" s="118"/>
      <c r="B717" s="427"/>
      <c r="C717" s="428"/>
      <c r="D717" s="429"/>
      <c r="E717" s="429"/>
      <c r="F717" s="488" t="s">
        <v>328</v>
      </c>
      <c r="G717" s="488"/>
      <c r="H717" s="488"/>
      <c r="I717" s="124">
        <v>915</v>
      </c>
      <c r="J717" s="125">
        <v>1006</v>
      </c>
      <c r="K717" s="126">
        <v>20427</v>
      </c>
      <c r="L717" s="124">
        <v>0</v>
      </c>
      <c r="M717" s="127">
        <v>200.57984</v>
      </c>
      <c r="N717" s="127">
        <v>200.57984</v>
      </c>
      <c r="O717" s="128">
        <f t="shared" si="10"/>
        <v>1</v>
      </c>
    </row>
    <row r="718" spans="1:15" s="109" customFormat="1" ht="29.25" customHeight="1">
      <c r="A718" s="118"/>
      <c r="B718" s="427"/>
      <c r="C718" s="428"/>
      <c r="D718" s="429"/>
      <c r="E718" s="429"/>
      <c r="F718" s="429"/>
      <c r="G718" s="489" t="s">
        <v>149</v>
      </c>
      <c r="H718" s="489"/>
      <c r="I718" s="124">
        <v>915</v>
      </c>
      <c r="J718" s="125">
        <v>1006</v>
      </c>
      <c r="K718" s="126">
        <v>20427</v>
      </c>
      <c r="L718" s="124">
        <v>500</v>
      </c>
      <c r="M718" s="127">
        <v>200.57984</v>
      </c>
      <c r="N718" s="127">
        <v>200.57984</v>
      </c>
      <c r="O718" s="128">
        <f t="shared" si="10"/>
        <v>1</v>
      </c>
    </row>
    <row r="719" spans="1:15" s="109" customFormat="1" ht="87.75" customHeight="1">
      <c r="A719" s="118"/>
      <c r="B719" s="427"/>
      <c r="C719" s="428"/>
      <c r="D719" s="429"/>
      <c r="E719" s="429"/>
      <c r="F719" s="488" t="s">
        <v>329</v>
      </c>
      <c r="G719" s="488"/>
      <c r="H719" s="488"/>
      <c r="I719" s="124">
        <v>915</v>
      </c>
      <c r="J719" s="125">
        <v>1006</v>
      </c>
      <c r="K719" s="126">
        <v>20428</v>
      </c>
      <c r="L719" s="124">
        <v>0</v>
      </c>
      <c r="M719" s="127">
        <v>92.34367999999999</v>
      </c>
      <c r="N719" s="127">
        <v>92.34367999999999</v>
      </c>
      <c r="O719" s="128">
        <f t="shared" si="10"/>
        <v>1</v>
      </c>
    </row>
    <row r="720" spans="1:15" s="109" customFormat="1" ht="15" customHeight="1">
      <c r="A720" s="118"/>
      <c r="B720" s="427"/>
      <c r="C720" s="428"/>
      <c r="D720" s="429"/>
      <c r="E720" s="429"/>
      <c r="F720" s="429"/>
      <c r="G720" s="489" t="s">
        <v>149</v>
      </c>
      <c r="H720" s="489"/>
      <c r="I720" s="124">
        <v>915</v>
      </c>
      <c r="J720" s="125">
        <v>1006</v>
      </c>
      <c r="K720" s="126">
        <v>20428</v>
      </c>
      <c r="L720" s="124">
        <v>500</v>
      </c>
      <c r="M720" s="127">
        <v>92.34367999999999</v>
      </c>
      <c r="N720" s="127">
        <v>92.34367999999999</v>
      </c>
      <c r="O720" s="128">
        <f aca="true" t="shared" si="11" ref="O720:O783">N720/M720</f>
        <v>1</v>
      </c>
    </row>
    <row r="721" spans="1:15" s="109" customFormat="1" ht="29.25" customHeight="1">
      <c r="A721" s="118"/>
      <c r="B721" s="427"/>
      <c r="C721" s="428"/>
      <c r="D721" s="488" t="s">
        <v>243</v>
      </c>
      <c r="E721" s="488"/>
      <c r="F721" s="488"/>
      <c r="G721" s="488"/>
      <c r="H721" s="488"/>
      <c r="I721" s="124">
        <v>915</v>
      </c>
      <c r="J721" s="125">
        <v>1006</v>
      </c>
      <c r="K721" s="126">
        <v>5140000</v>
      </c>
      <c r="L721" s="124">
        <v>0</v>
      </c>
      <c r="M721" s="127">
        <v>13771.815540000001</v>
      </c>
      <c r="N721" s="127">
        <v>13239.274629999996</v>
      </c>
      <c r="O721" s="123">
        <f t="shared" si="11"/>
        <v>0.9613311034806378</v>
      </c>
    </row>
    <row r="722" spans="1:15" s="109" customFormat="1" ht="29.25" customHeight="1">
      <c r="A722" s="118"/>
      <c r="B722" s="427"/>
      <c r="C722" s="428"/>
      <c r="D722" s="429"/>
      <c r="E722" s="488" t="s">
        <v>244</v>
      </c>
      <c r="F722" s="488"/>
      <c r="G722" s="488"/>
      <c r="H722" s="488"/>
      <c r="I722" s="124">
        <v>915</v>
      </c>
      <c r="J722" s="125">
        <v>1006</v>
      </c>
      <c r="K722" s="126">
        <v>5140100</v>
      </c>
      <c r="L722" s="124">
        <v>0</v>
      </c>
      <c r="M722" s="127">
        <v>13771.815540000001</v>
      </c>
      <c r="N722" s="127">
        <v>13239.274629999996</v>
      </c>
      <c r="O722" s="128">
        <f t="shared" si="11"/>
        <v>0.9613311034806378</v>
      </c>
    </row>
    <row r="723" spans="1:15" s="109" customFormat="1" ht="30.75" customHeight="1">
      <c r="A723" s="118"/>
      <c r="B723" s="427"/>
      <c r="C723" s="428"/>
      <c r="D723" s="429"/>
      <c r="E723" s="429"/>
      <c r="F723" s="488" t="s">
        <v>883</v>
      </c>
      <c r="G723" s="488"/>
      <c r="H723" s="488"/>
      <c r="I723" s="124">
        <v>915</v>
      </c>
      <c r="J723" s="125">
        <v>1006</v>
      </c>
      <c r="K723" s="126">
        <v>5140103</v>
      </c>
      <c r="L723" s="124">
        <v>0</v>
      </c>
      <c r="M723" s="127">
        <v>8766.236390000002</v>
      </c>
      <c r="N723" s="127">
        <v>8756.83906</v>
      </c>
      <c r="O723" s="128">
        <f t="shared" si="11"/>
        <v>0.9989280086023323</v>
      </c>
    </row>
    <row r="724" spans="1:15" s="109" customFormat="1" ht="32.25" customHeight="1">
      <c r="A724" s="118"/>
      <c r="B724" s="427"/>
      <c r="C724" s="428"/>
      <c r="D724" s="429"/>
      <c r="E724" s="429"/>
      <c r="F724" s="429"/>
      <c r="G724" s="489" t="s">
        <v>149</v>
      </c>
      <c r="H724" s="489"/>
      <c r="I724" s="124">
        <v>915</v>
      </c>
      <c r="J724" s="125">
        <v>1006</v>
      </c>
      <c r="K724" s="126">
        <v>5140103</v>
      </c>
      <c r="L724" s="124">
        <v>500</v>
      </c>
      <c r="M724" s="127">
        <v>8766.236390000002</v>
      </c>
      <c r="N724" s="127">
        <v>8756.83906</v>
      </c>
      <c r="O724" s="128">
        <f t="shared" si="11"/>
        <v>0.9989280086023323</v>
      </c>
    </row>
    <row r="725" spans="1:15" s="109" customFormat="1" ht="87" customHeight="1">
      <c r="A725" s="118"/>
      <c r="B725" s="427"/>
      <c r="C725" s="428"/>
      <c r="D725" s="429"/>
      <c r="E725" s="429"/>
      <c r="F725" s="488" t="s">
        <v>330</v>
      </c>
      <c r="G725" s="488"/>
      <c r="H725" s="488"/>
      <c r="I725" s="124">
        <v>915</v>
      </c>
      <c r="J725" s="125">
        <v>1006</v>
      </c>
      <c r="K725" s="126">
        <v>5140105</v>
      </c>
      <c r="L725" s="124">
        <v>0</v>
      </c>
      <c r="M725" s="127">
        <v>23.011390000000002</v>
      </c>
      <c r="N725" s="127">
        <v>19.19139</v>
      </c>
      <c r="O725" s="128">
        <f t="shared" si="11"/>
        <v>0.8339952519165508</v>
      </c>
    </row>
    <row r="726" spans="1:15" s="109" customFormat="1" ht="30.75" customHeight="1">
      <c r="A726" s="118"/>
      <c r="B726" s="427"/>
      <c r="C726" s="428"/>
      <c r="D726" s="429"/>
      <c r="E726" s="429"/>
      <c r="F726" s="429"/>
      <c r="G726" s="489" t="s">
        <v>149</v>
      </c>
      <c r="H726" s="489"/>
      <c r="I726" s="124">
        <v>915</v>
      </c>
      <c r="J726" s="125">
        <v>1006</v>
      </c>
      <c r="K726" s="126">
        <v>5140105</v>
      </c>
      <c r="L726" s="124">
        <v>500</v>
      </c>
      <c r="M726" s="127">
        <v>23.011390000000002</v>
      </c>
      <c r="N726" s="127">
        <v>19.19139</v>
      </c>
      <c r="O726" s="128">
        <f t="shared" si="11"/>
        <v>0.8339952519165508</v>
      </c>
    </row>
    <row r="727" spans="1:15" s="109" customFormat="1" ht="104.25" customHeight="1">
      <c r="A727" s="118"/>
      <c r="B727" s="427"/>
      <c r="C727" s="428"/>
      <c r="D727" s="429"/>
      <c r="E727" s="429"/>
      <c r="F727" s="488" t="s">
        <v>331</v>
      </c>
      <c r="G727" s="488"/>
      <c r="H727" s="488"/>
      <c r="I727" s="124">
        <v>915</v>
      </c>
      <c r="J727" s="125">
        <v>1006</v>
      </c>
      <c r="K727" s="126">
        <v>5140106</v>
      </c>
      <c r="L727" s="124">
        <v>0</v>
      </c>
      <c r="M727" s="127">
        <v>600.8003299999999</v>
      </c>
      <c r="N727" s="127">
        <v>562.28228</v>
      </c>
      <c r="O727" s="128">
        <f t="shared" si="11"/>
        <v>0.9358887669053046</v>
      </c>
    </row>
    <row r="728" spans="1:15" s="109" customFormat="1" ht="32.25" customHeight="1">
      <c r="A728" s="118"/>
      <c r="B728" s="427"/>
      <c r="C728" s="428"/>
      <c r="D728" s="429"/>
      <c r="E728" s="429"/>
      <c r="F728" s="429"/>
      <c r="G728" s="489" t="s">
        <v>149</v>
      </c>
      <c r="H728" s="489"/>
      <c r="I728" s="124">
        <v>915</v>
      </c>
      <c r="J728" s="125">
        <v>1006</v>
      </c>
      <c r="K728" s="126">
        <v>5140106</v>
      </c>
      <c r="L728" s="124">
        <v>500</v>
      </c>
      <c r="M728" s="127">
        <v>600.8003299999999</v>
      </c>
      <c r="N728" s="127">
        <v>562.28228</v>
      </c>
      <c r="O728" s="128">
        <f t="shared" si="11"/>
        <v>0.9358887669053046</v>
      </c>
    </row>
    <row r="729" spans="1:15" s="109" customFormat="1" ht="108" customHeight="1">
      <c r="A729" s="118"/>
      <c r="B729" s="427"/>
      <c r="C729" s="428"/>
      <c r="D729" s="429"/>
      <c r="E729" s="429"/>
      <c r="F729" s="488" t="s">
        <v>332</v>
      </c>
      <c r="G729" s="488"/>
      <c r="H729" s="488"/>
      <c r="I729" s="124">
        <v>915</v>
      </c>
      <c r="J729" s="125">
        <v>1006</v>
      </c>
      <c r="K729" s="126">
        <v>5140107</v>
      </c>
      <c r="L729" s="124">
        <v>0</v>
      </c>
      <c r="M729" s="127">
        <v>2700</v>
      </c>
      <c r="N729" s="127">
        <v>2311.02796</v>
      </c>
      <c r="O729" s="128">
        <f t="shared" si="11"/>
        <v>0.8559362814814815</v>
      </c>
    </row>
    <row r="730" spans="1:15" s="109" customFormat="1" ht="32.25" customHeight="1">
      <c r="A730" s="118"/>
      <c r="B730" s="427"/>
      <c r="C730" s="428"/>
      <c r="D730" s="429"/>
      <c r="E730" s="429"/>
      <c r="F730" s="429"/>
      <c r="G730" s="489" t="s">
        <v>149</v>
      </c>
      <c r="H730" s="489"/>
      <c r="I730" s="124">
        <v>915</v>
      </c>
      <c r="J730" s="125">
        <v>1006</v>
      </c>
      <c r="K730" s="126">
        <v>5140107</v>
      </c>
      <c r="L730" s="124">
        <v>500</v>
      </c>
      <c r="M730" s="127">
        <v>2700</v>
      </c>
      <c r="N730" s="127">
        <v>2311.02796</v>
      </c>
      <c r="O730" s="128">
        <f t="shared" si="11"/>
        <v>0.8559362814814815</v>
      </c>
    </row>
    <row r="731" spans="1:15" s="109" customFormat="1" ht="182.25" customHeight="1">
      <c r="A731" s="118"/>
      <c r="B731" s="427"/>
      <c r="C731" s="428"/>
      <c r="D731" s="429"/>
      <c r="E731" s="429"/>
      <c r="F731" s="488" t="s">
        <v>884</v>
      </c>
      <c r="G731" s="488"/>
      <c r="H731" s="488"/>
      <c r="I731" s="124">
        <v>915</v>
      </c>
      <c r="J731" s="125">
        <v>1006</v>
      </c>
      <c r="K731" s="126">
        <v>5140108</v>
      </c>
      <c r="L731" s="124">
        <v>0</v>
      </c>
      <c r="M731" s="127">
        <v>1170.76743</v>
      </c>
      <c r="N731" s="127">
        <v>1170.76743</v>
      </c>
      <c r="O731" s="128">
        <f t="shared" si="11"/>
        <v>1</v>
      </c>
    </row>
    <row r="732" spans="1:15" s="109" customFormat="1" ht="30.75" customHeight="1">
      <c r="A732" s="118"/>
      <c r="B732" s="427"/>
      <c r="C732" s="428"/>
      <c r="D732" s="429"/>
      <c r="E732" s="429"/>
      <c r="F732" s="429"/>
      <c r="G732" s="489" t="s">
        <v>149</v>
      </c>
      <c r="H732" s="489"/>
      <c r="I732" s="124">
        <v>915</v>
      </c>
      <c r="J732" s="125">
        <v>1006</v>
      </c>
      <c r="K732" s="126">
        <v>5140108</v>
      </c>
      <c r="L732" s="124">
        <v>500</v>
      </c>
      <c r="M732" s="127">
        <v>1170.76743</v>
      </c>
      <c r="N732" s="127">
        <v>1170.76743</v>
      </c>
      <c r="O732" s="128">
        <f t="shared" si="11"/>
        <v>1</v>
      </c>
    </row>
    <row r="733" spans="1:15" s="109" customFormat="1" ht="30" customHeight="1">
      <c r="A733" s="118"/>
      <c r="B733" s="427"/>
      <c r="C733" s="428"/>
      <c r="D733" s="429"/>
      <c r="E733" s="429"/>
      <c r="F733" s="488" t="s">
        <v>333</v>
      </c>
      <c r="G733" s="488"/>
      <c r="H733" s="488"/>
      <c r="I733" s="124">
        <v>915</v>
      </c>
      <c r="J733" s="125">
        <v>1006</v>
      </c>
      <c r="K733" s="126">
        <v>5140109</v>
      </c>
      <c r="L733" s="124">
        <v>0</v>
      </c>
      <c r="M733" s="127">
        <v>511</v>
      </c>
      <c r="N733" s="127">
        <v>419.16651</v>
      </c>
      <c r="O733" s="128">
        <f t="shared" si="11"/>
        <v>0.8202867123287672</v>
      </c>
    </row>
    <row r="734" spans="1:15" s="109" customFormat="1" ht="28.5" customHeight="1">
      <c r="A734" s="118"/>
      <c r="B734" s="427"/>
      <c r="C734" s="428"/>
      <c r="D734" s="429"/>
      <c r="E734" s="429"/>
      <c r="F734" s="429"/>
      <c r="G734" s="489" t="s">
        <v>149</v>
      </c>
      <c r="H734" s="489"/>
      <c r="I734" s="124">
        <v>915</v>
      </c>
      <c r="J734" s="125">
        <v>1006</v>
      </c>
      <c r="K734" s="126">
        <v>5140109</v>
      </c>
      <c r="L734" s="124">
        <v>500</v>
      </c>
      <c r="M734" s="127">
        <v>511</v>
      </c>
      <c r="N734" s="127">
        <v>419.16651</v>
      </c>
      <c r="O734" s="128">
        <f t="shared" si="11"/>
        <v>0.8202867123287672</v>
      </c>
    </row>
    <row r="735" spans="1:15" s="109" customFormat="1" ht="29.25" customHeight="1">
      <c r="A735" s="118"/>
      <c r="B735" s="427"/>
      <c r="C735" s="428"/>
      <c r="D735" s="488" t="s">
        <v>708</v>
      </c>
      <c r="E735" s="488"/>
      <c r="F735" s="488"/>
      <c r="G735" s="488"/>
      <c r="H735" s="488"/>
      <c r="I735" s="124">
        <v>915</v>
      </c>
      <c r="J735" s="125">
        <v>1006</v>
      </c>
      <c r="K735" s="126">
        <v>7950000</v>
      </c>
      <c r="L735" s="124">
        <v>0</v>
      </c>
      <c r="M735" s="127">
        <v>1130.50074</v>
      </c>
      <c r="N735" s="127">
        <v>1130.50074</v>
      </c>
      <c r="O735" s="128">
        <f t="shared" si="11"/>
        <v>1</v>
      </c>
    </row>
    <row r="736" spans="1:15" s="109" customFormat="1" ht="60" customHeight="1">
      <c r="A736" s="118"/>
      <c r="B736" s="427"/>
      <c r="C736" s="428"/>
      <c r="D736" s="429"/>
      <c r="E736" s="429"/>
      <c r="F736" s="488" t="s">
        <v>334</v>
      </c>
      <c r="G736" s="488"/>
      <c r="H736" s="488"/>
      <c r="I736" s="124">
        <v>915</v>
      </c>
      <c r="J736" s="125">
        <v>1006</v>
      </c>
      <c r="K736" s="126">
        <v>7950007</v>
      </c>
      <c r="L736" s="124">
        <v>0</v>
      </c>
      <c r="M736" s="127">
        <v>1130.50074</v>
      </c>
      <c r="N736" s="127">
        <v>1130.50074</v>
      </c>
      <c r="O736" s="128">
        <f t="shared" si="11"/>
        <v>1</v>
      </c>
    </row>
    <row r="737" spans="1:15" s="109" customFormat="1" ht="33" customHeight="1">
      <c r="A737" s="118"/>
      <c r="B737" s="427"/>
      <c r="C737" s="428"/>
      <c r="D737" s="429"/>
      <c r="E737" s="429"/>
      <c r="F737" s="429"/>
      <c r="G737" s="489" t="s">
        <v>149</v>
      </c>
      <c r="H737" s="489"/>
      <c r="I737" s="124">
        <v>915</v>
      </c>
      <c r="J737" s="125">
        <v>1006</v>
      </c>
      <c r="K737" s="126">
        <v>7950007</v>
      </c>
      <c r="L737" s="124">
        <v>500</v>
      </c>
      <c r="M737" s="127">
        <v>1130.50074</v>
      </c>
      <c r="N737" s="127">
        <v>1130.50074</v>
      </c>
      <c r="O737" s="128">
        <f t="shared" si="11"/>
        <v>1</v>
      </c>
    </row>
    <row r="738" spans="1:15" s="109" customFormat="1" ht="42.75" customHeight="1">
      <c r="A738" s="118"/>
      <c r="B738" s="427"/>
      <c r="C738" s="428"/>
      <c r="D738" s="429"/>
      <c r="E738" s="429"/>
      <c r="F738" s="429"/>
      <c r="G738" s="430"/>
      <c r="H738" s="431" t="s">
        <v>218</v>
      </c>
      <c r="I738" s="124">
        <v>915</v>
      </c>
      <c r="J738" s="125">
        <v>1006</v>
      </c>
      <c r="K738" s="126">
        <v>7950007</v>
      </c>
      <c r="L738" s="124">
        <v>500</v>
      </c>
      <c r="M738" s="127">
        <v>1130.50074</v>
      </c>
      <c r="N738" s="127">
        <v>0</v>
      </c>
      <c r="O738" s="128">
        <f t="shared" si="11"/>
        <v>0</v>
      </c>
    </row>
    <row r="739" spans="1:15" s="109" customFormat="1" ht="42.75" customHeight="1">
      <c r="A739" s="130" t="s">
        <v>109</v>
      </c>
      <c r="B739" s="490" t="s">
        <v>335</v>
      </c>
      <c r="C739" s="490"/>
      <c r="D739" s="490"/>
      <c r="E739" s="490"/>
      <c r="F739" s="490"/>
      <c r="G739" s="490"/>
      <c r="H739" s="490"/>
      <c r="I739" s="113">
        <v>917</v>
      </c>
      <c r="J739" s="114">
        <v>0</v>
      </c>
      <c r="K739" s="115">
        <v>0</v>
      </c>
      <c r="L739" s="113">
        <v>0</v>
      </c>
      <c r="M739" s="116">
        <v>1756.82992</v>
      </c>
      <c r="N739" s="116">
        <v>1643.13108</v>
      </c>
      <c r="O739" s="128">
        <f t="shared" si="11"/>
        <v>0.9352818171493802</v>
      </c>
    </row>
    <row r="740" spans="1:15" s="109" customFormat="1" ht="30" customHeight="1">
      <c r="A740" s="118"/>
      <c r="B740" s="427"/>
      <c r="C740" s="491" t="s">
        <v>69</v>
      </c>
      <c r="D740" s="491"/>
      <c r="E740" s="491"/>
      <c r="F740" s="491"/>
      <c r="G740" s="491"/>
      <c r="H740" s="491"/>
      <c r="I740" s="119">
        <v>917</v>
      </c>
      <c r="J740" s="120">
        <v>114</v>
      </c>
      <c r="K740" s="121">
        <v>0</v>
      </c>
      <c r="L740" s="119">
        <v>0</v>
      </c>
      <c r="M740" s="122">
        <v>1756.82992</v>
      </c>
      <c r="N740" s="122">
        <v>1643.13108</v>
      </c>
      <c r="O740" s="128">
        <f t="shared" si="11"/>
        <v>0.9352818171493802</v>
      </c>
    </row>
    <row r="741" spans="1:15" s="109" customFormat="1" ht="29.25" customHeight="1">
      <c r="A741" s="118"/>
      <c r="B741" s="427"/>
      <c r="C741" s="428"/>
      <c r="D741" s="488" t="s">
        <v>225</v>
      </c>
      <c r="E741" s="488"/>
      <c r="F741" s="488"/>
      <c r="G741" s="488"/>
      <c r="H741" s="488"/>
      <c r="I741" s="124">
        <v>917</v>
      </c>
      <c r="J741" s="125">
        <v>114</v>
      </c>
      <c r="K741" s="126">
        <v>930000</v>
      </c>
      <c r="L741" s="124">
        <v>0</v>
      </c>
      <c r="M741" s="127">
        <v>1756.82992</v>
      </c>
      <c r="N741" s="127">
        <v>1643.13108</v>
      </c>
      <c r="O741" s="128">
        <f t="shared" si="11"/>
        <v>0.9352818171493802</v>
      </c>
    </row>
    <row r="742" spans="1:15" s="109" customFormat="1" ht="29.25" customHeight="1">
      <c r="A742" s="118"/>
      <c r="B742" s="427"/>
      <c r="C742" s="428"/>
      <c r="D742" s="429"/>
      <c r="E742" s="488" t="s">
        <v>173</v>
      </c>
      <c r="F742" s="488"/>
      <c r="G742" s="488"/>
      <c r="H742" s="488"/>
      <c r="I742" s="124">
        <v>917</v>
      </c>
      <c r="J742" s="125">
        <v>114</v>
      </c>
      <c r="K742" s="126">
        <v>939900</v>
      </c>
      <c r="L742" s="124">
        <v>0</v>
      </c>
      <c r="M742" s="127">
        <v>1756.82992</v>
      </c>
      <c r="N742" s="127">
        <v>1643.13108</v>
      </c>
      <c r="O742" s="128">
        <f t="shared" si="11"/>
        <v>0.9352818171493802</v>
      </c>
    </row>
    <row r="743" spans="1:15" s="109" customFormat="1" ht="28.5" customHeight="1">
      <c r="A743" s="118"/>
      <c r="B743" s="427"/>
      <c r="C743" s="428"/>
      <c r="D743" s="429"/>
      <c r="E743" s="429"/>
      <c r="F743" s="488" t="s">
        <v>336</v>
      </c>
      <c r="G743" s="488"/>
      <c r="H743" s="488"/>
      <c r="I743" s="124">
        <v>917</v>
      </c>
      <c r="J743" s="125">
        <v>114</v>
      </c>
      <c r="K743" s="126">
        <v>939909</v>
      </c>
      <c r="L743" s="124">
        <v>0</v>
      </c>
      <c r="M743" s="127">
        <v>1756.82992</v>
      </c>
      <c r="N743" s="127">
        <v>1643.13108</v>
      </c>
      <c r="O743" s="123">
        <f t="shared" si="11"/>
        <v>0.9352818171493802</v>
      </c>
    </row>
    <row r="744" spans="1:15" s="109" customFormat="1" ht="30" customHeight="1">
      <c r="A744" s="118"/>
      <c r="B744" s="427"/>
      <c r="C744" s="428"/>
      <c r="D744" s="429"/>
      <c r="E744" s="429"/>
      <c r="F744" s="429"/>
      <c r="G744" s="489" t="s">
        <v>175</v>
      </c>
      <c r="H744" s="489"/>
      <c r="I744" s="124">
        <v>917</v>
      </c>
      <c r="J744" s="125">
        <v>114</v>
      </c>
      <c r="K744" s="126">
        <v>939909</v>
      </c>
      <c r="L744" s="124">
        <v>1</v>
      </c>
      <c r="M744" s="127">
        <v>1756.82992</v>
      </c>
      <c r="N744" s="127">
        <v>1643.13108</v>
      </c>
      <c r="O744" s="128">
        <f t="shared" si="11"/>
        <v>0.9352818171493802</v>
      </c>
    </row>
    <row r="745" spans="1:15" s="109" customFormat="1" ht="27" customHeight="1">
      <c r="A745" s="118"/>
      <c r="B745" s="427"/>
      <c r="C745" s="428"/>
      <c r="D745" s="429"/>
      <c r="E745" s="429"/>
      <c r="F745" s="429"/>
      <c r="G745" s="430"/>
      <c r="H745" s="431" t="s">
        <v>153</v>
      </c>
      <c r="I745" s="124">
        <v>917</v>
      </c>
      <c r="J745" s="125">
        <v>114</v>
      </c>
      <c r="K745" s="126">
        <v>939909</v>
      </c>
      <c r="L745" s="124">
        <v>1</v>
      </c>
      <c r="M745" s="127">
        <v>204.86717</v>
      </c>
      <c r="N745" s="127">
        <v>0</v>
      </c>
      <c r="O745" s="128">
        <f t="shared" si="11"/>
        <v>0</v>
      </c>
    </row>
    <row r="746" spans="1:15" s="109" customFormat="1" ht="42.75" customHeight="1">
      <c r="A746" s="130" t="s">
        <v>124</v>
      </c>
      <c r="B746" s="490" t="s">
        <v>337</v>
      </c>
      <c r="C746" s="490"/>
      <c r="D746" s="490"/>
      <c r="E746" s="490"/>
      <c r="F746" s="490"/>
      <c r="G746" s="490"/>
      <c r="H746" s="490"/>
      <c r="I746" s="113">
        <v>918</v>
      </c>
      <c r="J746" s="114">
        <v>0</v>
      </c>
      <c r="K746" s="115">
        <v>0</v>
      </c>
      <c r="L746" s="113">
        <v>0</v>
      </c>
      <c r="M746" s="116">
        <v>276793.53692999994</v>
      </c>
      <c r="N746" s="116">
        <v>207269.95057999998</v>
      </c>
      <c r="O746" s="128">
        <f t="shared" si="11"/>
        <v>0.7488251094259393</v>
      </c>
    </row>
    <row r="747" spans="1:15" s="109" customFormat="1" ht="88.5" customHeight="1">
      <c r="A747" s="118"/>
      <c r="B747" s="427"/>
      <c r="C747" s="491" t="s">
        <v>56</v>
      </c>
      <c r="D747" s="491"/>
      <c r="E747" s="491"/>
      <c r="F747" s="491"/>
      <c r="G747" s="491"/>
      <c r="H747" s="491"/>
      <c r="I747" s="119">
        <v>918</v>
      </c>
      <c r="J747" s="120">
        <v>104</v>
      </c>
      <c r="K747" s="121">
        <v>0</v>
      </c>
      <c r="L747" s="119">
        <v>0</v>
      </c>
      <c r="M747" s="122">
        <v>48492.18542999999</v>
      </c>
      <c r="N747" s="122">
        <v>48377.96203</v>
      </c>
      <c r="O747" s="128">
        <f t="shared" si="11"/>
        <v>0.9976444988200238</v>
      </c>
    </row>
    <row r="748" spans="1:15" s="109" customFormat="1" ht="27" customHeight="1">
      <c r="A748" s="118"/>
      <c r="B748" s="427"/>
      <c r="C748" s="428"/>
      <c r="D748" s="488" t="s">
        <v>151</v>
      </c>
      <c r="E748" s="488"/>
      <c r="F748" s="488"/>
      <c r="G748" s="488"/>
      <c r="H748" s="488"/>
      <c r="I748" s="124">
        <v>918</v>
      </c>
      <c r="J748" s="125">
        <v>104</v>
      </c>
      <c r="K748" s="126">
        <v>20000</v>
      </c>
      <c r="L748" s="124">
        <v>0</v>
      </c>
      <c r="M748" s="127">
        <v>48492.18542999999</v>
      </c>
      <c r="N748" s="127">
        <v>48377.96203</v>
      </c>
      <c r="O748" s="128">
        <f t="shared" si="11"/>
        <v>0.9976444988200238</v>
      </c>
    </row>
    <row r="749" spans="1:15" s="109" customFormat="1" ht="18.75" customHeight="1">
      <c r="A749" s="118"/>
      <c r="B749" s="427"/>
      <c r="C749" s="428"/>
      <c r="D749" s="429"/>
      <c r="E749" s="488" t="s">
        <v>152</v>
      </c>
      <c r="F749" s="488"/>
      <c r="G749" s="488"/>
      <c r="H749" s="488"/>
      <c r="I749" s="124">
        <v>918</v>
      </c>
      <c r="J749" s="125">
        <v>104</v>
      </c>
      <c r="K749" s="126">
        <v>20400</v>
      </c>
      <c r="L749" s="124">
        <v>0</v>
      </c>
      <c r="M749" s="127">
        <v>48492.18542999999</v>
      </c>
      <c r="N749" s="127">
        <v>48377.96203</v>
      </c>
      <c r="O749" s="128">
        <f t="shared" si="11"/>
        <v>0.9976444988200238</v>
      </c>
    </row>
    <row r="750" spans="1:15" s="109" customFormat="1" ht="44.25" customHeight="1">
      <c r="A750" s="118"/>
      <c r="B750" s="427"/>
      <c r="C750" s="428"/>
      <c r="D750" s="429"/>
      <c r="E750" s="429"/>
      <c r="F750" s="488" t="s">
        <v>337</v>
      </c>
      <c r="G750" s="488"/>
      <c r="H750" s="488"/>
      <c r="I750" s="124">
        <v>918</v>
      </c>
      <c r="J750" s="125">
        <v>104</v>
      </c>
      <c r="K750" s="126">
        <v>20418</v>
      </c>
      <c r="L750" s="124">
        <v>0</v>
      </c>
      <c r="M750" s="127">
        <v>48492.18542999999</v>
      </c>
      <c r="N750" s="127">
        <v>48377.96203</v>
      </c>
      <c r="O750" s="128">
        <f t="shared" si="11"/>
        <v>0.9976444988200238</v>
      </c>
    </row>
    <row r="751" spans="1:15" s="109" customFormat="1" ht="29.25" customHeight="1">
      <c r="A751" s="118"/>
      <c r="B751" s="427"/>
      <c r="C751" s="428"/>
      <c r="D751" s="429"/>
      <c r="E751" s="429"/>
      <c r="F751" s="429"/>
      <c r="G751" s="489" t="s">
        <v>149</v>
      </c>
      <c r="H751" s="489"/>
      <c r="I751" s="124">
        <v>918</v>
      </c>
      <c r="J751" s="125">
        <v>104</v>
      </c>
      <c r="K751" s="126">
        <v>20418</v>
      </c>
      <c r="L751" s="124">
        <v>500</v>
      </c>
      <c r="M751" s="127">
        <v>48492.18542999999</v>
      </c>
      <c r="N751" s="127">
        <v>48377.96203</v>
      </c>
      <c r="O751" s="128">
        <f t="shared" si="11"/>
        <v>0.9976444988200238</v>
      </c>
    </row>
    <row r="752" spans="1:15" s="109" customFormat="1" ht="15.75" customHeight="1">
      <c r="A752" s="118"/>
      <c r="B752" s="427"/>
      <c r="C752" s="428"/>
      <c r="D752" s="429"/>
      <c r="E752" s="429"/>
      <c r="F752" s="429"/>
      <c r="G752" s="430"/>
      <c r="H752" s="431" t="s">
        <v>171</v>
      </c>
      <c r="I752" s="124">
        <v>918</v>
      </c>
      <c r="J752" s="125">
        <v>104</v>
      </c>
      <c r="K752" s="126">
        <v>20418</v>
      </c>
      <c r="L752" s="124">
        <v>500</v>
      </c>
      <c r="M752" s="127">
        <v>131.75386</v>
      </c>
      <c r="N752" s="127">
        <v>0</v>
      </c>
      <c r="O752" s="123">
        <f t="shared" si="11"/>
        <v>0</v>
      </c>
    </row>
    <row r="753" spans="1:15" s="109" customFormat="1" ht="43.5" customHeight="1">
      <c r="A753" s="118"/>
      <c r="B753" s="427"/>
      <c r="C753" s="428"/>
      <c r="D753" s="429"/>
      <c r="E753" s="429"/>
      <c r="F753" s="429"/>
      <c r="G753" s="430"/>
      <c r="H753" s="431" t="s">
        <v>218</v>
      </c>
      <c r="I753" s="124">
        <v>918</v>
      </c>
      <c r="J753" s="125">
        <v>104</v>
      </c>
      <c r="K753" s="126">
        <v>20418</v>
      </c>
      <c r="L753" s="124">
        <v>500</v>
      </c>
      <c r="M753" s="127">
        <v>36.3354</v>
      </c>
      <c r="N753" s="127">
        <v>0</v>
      </c>
      <c r="O753" s="128">
        <f t="shared" si="11"/>
        <v>0</v>
      </c>
    </row>
    <row r="754" spans="1:15" s="109" customFormat="1" ht="31.5" customHeight="1">
      <c r="A754" s="118"/>
      <c r="B754" s="427"/>
      <c r="C754" s="428"/>
      <c r="D754" s="429"/>
      <c r="E754" s="429"/>
      <c r="F754" s="429"/>
      <c r="G754" s="430"/>
      <c r="H754" s="431" t="s">
        <v>153</v>
      </c>
      <c r="I754" s="124">
        <v>918</v>
      </c>
      <c r="J754" s="125">
        <v>104</v>
      </c>
      <c r="K754" s="126">
        <v>20418</v>
      </c>
      <c r="L754" s="124">
        <v>500</v>
      </c>
      <c r="M754" s="127">
        <v>2406.35521</v>
      </c>
      <c r="N754" s="127">
        <v>0</v>
      </c>
      <c r="O754" s="128">
        <f t="shared" si="11"/>
        <v>0</v>
      </c>
    </row>
    <row r="755" spans="1:15" s="109" customFormat="1" ht="30" customHeight="1">
      <c r="A755" s="118"/>
      <c r="B755" s="427"/>
      <c r="C755" s="491" t="s">
        <v>69</v>
      </c>
      <c r="D755" s="491"/>
      <c r="E755" s="491"/>
      <c r="F755" s="491"/>
      <c r="G755" s="491"/>
      <c r="H755" s="491"/>
      <c r="I755" s="119">
        <v>918</v>
      </c>
      <c r="J755" s="120">
        <v>114</v>
      </c>
      <c r="K755" s="121">
        <v>0</v>
      </c>
      <c r="L755" s="119">
        <v>0</v>
      </c>
      <c r="M755" s="122">
        <v>26990.039070000003</v>
      </c>
      <c r="N755" s="122">
        <v>15819.153359999998</v>
      </c>
      <c r="O755" s="128">
        <f t="shared" si="11"/>
        <v>0.5861107988384989</v>
      </c>
    </row>
    <row r="756" spans="1:15" s="109" customFormat="1" ht="60.75" customHeight="1">
      <c r="A756" s="118"/>
      <c r="B756" s="427"/>
      <c r="C756" s="428"/>
      <c r="D756" s="488" t="s">
        <v>338</v>
      </c>
      <c r="E756" s="488"/>
      <c r="F756" s="488"/>
      <c r="G756" s="488"/>
      <c r="H756" s="488"/>
      <c r="I756" s="124">
        <v>918</v>
      </c>
      <c r="J756" s="125">
        <v>114</v>
      </c>
      <c r="K756" s="126">
        <v>900000</v>
      </c>
      <c r="L756" s="124">
        <v>0</v>
      </c>
      <c r="M756" s="127">
        <v>6776.31624</v>
      </c>
      <c r="N756" s="127">
        <v>5121.025479999999</v>
      </c>
      <c r="O756" s="128">
        <f t="shared" si="11"/>
        <v>0.7557240982602074</v>
      </c>
    </row>
    <row r="757" spans="1:15" s="109" customFormat="1" ht="61.5" customHeight="1">
      <c r="A757" s="118"/>
      <c r="B757" s="427"/>
      <c r="C757" s="428"/>
      <c r="D757" s="429"/>
      <c r="E757" s="488" t="s">
        <v>339</v>
      </c>
      <c r="F757" s="488"/>
      <c r="G757" s="488"/>
      <c r="H757" s="488"/>
      <c r="I757" s="124">
        <v>918</v>
      </c>
      <c r="J757" s="125">
        <v>114</v>
      </c>
      <c r="K757" s="126">
        <v>900200</v>
      </c>
      <c r="L757" s="124">
        <v>0</v>
      </c>
      <c r="M757" s="127">
        <v>6776.31624</v>
      </c>
      <c r="N757" s="127">
        <v>5121.025479999999</v>
      </c>
      <c r="O757" s="128">
        <f t="shared" si="11"/>
        <v>0.7557240982602074</v>
      </c>
    </row>
    <row r="758" spans="1:15" s="109" customFormat="1" ht="29.25" customHeight="1">
      <c r="A758" s="118"/>
      <c r="B758" s="427"/>
      <c r="C758" s="428"/>
      <c r="D758" s="429"/>
      <c r="E758" s="429"/>
      <c r="F758" s="429"/>
      <c r="G758" s="489" t="s">
        <v>149</v>
      </c>
      <c r="H758" s="489"/>
      <c r="I758" s="124">
        <v>918</v>
      </c>
      <c r="J758" s="125">
        <v>114</v>
      </c>
      <c r="K758" s="126">
        <v>900200</v>
      </c>
      <c r="L758" s="124">
        <v>500</v>
      </c>
      <c r="M758" s="127">
        <v>6776.31624</v>
      </c>
      <c r="N758" s="127">
        <v>5121.025479999999</v>
      </c>
      <c r="O758" s="128">
        <f t="shared" si="11"/>
        <v>0.7557240982602074</v>
      </c>
    </row>
    <row r="759" spans="1:15" s="109" customFormat="1" ht="42.75" customHeight="1">
      <c r="A759" s="118"/>
      <c r="B759" s="427"/>
      <c r="C759" s="428"/>
      <c r="D759" s="429"/>
      <c r="E759" s="429"/>
      <c r="F759" s="429"/>
      <c r="G759" s="430"/>
      <c r="H759" s="431" t="s">
        <v>218</v>
      </c>
      <c r="I759" s="124">
        <v>918</v>
      </c>
      <c r="J759" s="125">
        <v>114</v>
      </c>
      <c r="K759" s="126">
        <v>900200</v>
      </c>
      <c r="L759" s="124">
        <v>500</v>
      </c>
      <c r="M759" s="127">
        <v>167.64077</v>
      </c>
      <c r="N759" s="127">
        <v>0</v>
      </c>
      <c r="O759" s="128">
        <f t="shared" si="11"/>
        <v>0</v>
      </c>
    </row>
    <row r="760" spans="1:15" s="109" customFormat="1" ht="42.75" customHeight="1">
      <c r="A760" s="118"/>
      <c r="B760" s="427"/>
      <c r="C760" s="428"/>
      <c r="D760" s="488" t="s">
        <v>160</v>
      </c>
      <c r="E760" s="488"/>
      <c r="F760" s="488"/>
      <c r="G760" s="488"/>
      <c r="H760" s="488"/>
      <c r="I760" s="124">
        <v>918</v>
      </c>
      <c r="J760" s="125">
        <v>114</v>
      </c>
      <c r="K760" s="126">
        <v>920000</v>
      </c>
      <c r="L760" s="124">
        <v>0</v>
      </c>
      <c r="M760" s="127">
        <v>20213.722830000002</v>
      </c>
      <c r="N760" s="127">
        <v>10698.127879999998</v>
      </c>
      <c r="O760" s="128">
        <f t="shared" si="11"/>
        <v>0.5292507456430774</v>
      </c>
    </row>
    <row r="761" spans="1:15" s="109" customFormat="1" ht="27.75" customHeight="1">
      <c r="A761" s="118"/>
      <c r="B761" s="427"/>
      <c r="C761" s="428"/>
      <c r="D761" s="429"/>
      <c r="E761" s="488" t="s">
        <v>161</v>
      </c>
      <c r="F761" s="488"/>
      <c r="G761" s="488"/>
      <c r="H761" s="488"/>
      <c r="I761" s="124">
        <v>918</v>
      </c>
      <c r="J761" s="125">
        <v>114</v>
      </c>
      <c r="K761" s="126">
        <v>920300</v>
      </c>
      <c r="L761" s="124">
        <v>0</v>
      </c>
      <c r="M761" s="127">
        <v>20213.722830000002</v>
      </c>
      <c r="N761" s="127">
        <v>10698.127879999998</v>
      </c>
      <c r="O761" s="128">
        <f t="shared" si="11"/>
        <v>0.5292507456430774</v>
      </c>
    </row>
    <row r="762" spans="1:15" s="109" customFormat="1" ht="28.5" customHeight="1">
      <c r="A762" s="118"/>
      <c r="B762" s="427"/>
      <c r="C762" s="428"/>
      <c r="D762" s="429"/>
      <c r="E762" s="429"/>
      <c r="F762" s="488" t="s">
        <v>340</v>
      </c>
      <c r="G762" s="488"/>
      <c r="H762" s="488"/>
      <c r="I762" s="124">
        <v>918</v>
      </c>
      <c r="J762" s="125">
        <v>114</v>
      </c>
      <c r="K762" s="126">
        <v>920347</v>
      </c>
      <c r="L762" s="124">
        <v>0</v>
      </c>
      <c r="M762" s="127">
        <v>9783.52291</v>
      </c>
      <c r="N762" s="127">
        <v>4250.5172999999995</v>
      </c>
      <c r="O762" s="128">
        <f t="shared" si="11"/>
        <v>0.4344567227062383</v>
      </c>
    </row>
    <row r="763" spans="1:15" s="109" customFormat="1" ht="30.75" customHeight="1">
      <c r="A763" s="118"/>
      <c r="B763" s="427"/>
      <c r="C763" s="428"/>
      <c r="D763" s="429"/>
      <c r="E763" s="429"/>
      <c r="F763" s="429"/>
      <c r="G763" s="489" t="s">
        <v>149</v>
      </c>
      <c r="H763" s="489"/>
      <c r="I763" s="124">
        <v>918</v>
      </c>
      <c r="J763" s="125">
        <v>114</v>
      </c>
      <c r="K763" s="126">
        <v>920347</v>
      </c>
      <c r="L763" s="124">
        <v>500</v>
      </c>
      <c r="M763" s="127">
        <v>9783.52291</v>
      </c>
      <c r="N763" s="127">
        <v>4250.5172999999995</v>
      </c>
      <c r="O763" s="123">
        <f t="shared" si="11"/>
        <v>0.4344567227062383</v>
      </c>
    </row>
    <row r="764" spans="1:15" s="109" customFormat="1" ht="28.5" customHeight="1">
      <c r="A764" s="118"/>
      <c r="B764" s="427"/>
      <c r="C764" s="428"/>
      <c r="D764" s="429"/>
      <c r="E764" s="429"/>
      <c r="F764" s="429"/>
      <c r="G764" s="430"/>
      <c r="H764" s="431" t="s">
        <v>341</v>
      </c>
      <c r="I764" s="124">
        <v>918</v>
      </c>
      <c r="J764" s="125">
        <v>114</v>
      </c>
      <c r="K764" s="126">
        <v>920347</v>
      </c>
      <c r="L764" s="124">
        <v>500</v>
      </c>
      <c r="M764" s="127">
        <v>773.51854</v>
      </c>
      <c r="N764" s="127">
        <v>0</v>
      </c>
      <c r="O764" s="128">
        <f t="shared" si="11"/>
        <v>0</v>
      </c>
    </row>
    <row r="765" spans="1:15" s="109" customFormat="1" ht="27" customHeight="1">
      <c r="A765" s="118"/>
      <c r="B765" s="427"/>
      <c r="C765" s="428"/>
      <c r="D765" s="429"/>
      <c r="E765" s="429"/>
      <c r="F765" s="488" t="s">
        <v>342</v>
      </c>
      <c r="G765" s="488"/>
      <c r="H765" s="488"/>
      <c r="I765" s="124">
        <v>918</v>
      </c>
      <c r="J765" s="125">
        <v>114</v>
      </c>
      <c r="K765" s="126">
        <v>920348</v>
      </c>
      <c r="L765" s="124">
        <v>0</v>
      </c>
      <c r="M765" s="127">
        <v>10013.5123</v>
      </c>
      <c r="N765" s="127">
        <v>6030.92296</v>
      </c>
      <c r="O765" s="128">
        <f t="shared" si="11"/>
        <v>0.6022784792504824</v>
      </c>
    </row>
    <row r="766" spans="1:15" s="109" customFormat="1" ht="26.25" customHeight="1">
      <c r="A766" s="118"/>
      <c r="B766" s="427"/>
      <c r="C766" s="428"/>
      <c r="D766" s="429"/>
      <c r="E766" s="429"/>
      <c r="F766" s="429"/>
      <c r="G766" s="489" t="s">
        <v>149</v>
      </c>
      <c r="H766" s="489"/>
      <c r="I766" s="124">
        <v>918</v>
      </c>
      <c r="J766" s="125">
        <v>114</v>
      </c>
      <c r="K766" s="126">
        <v>920348</v>
      </c>
      <c r="L766" s="124">
        <v>500</v>
      </c>
      <c r="M766" s="127">
        <v>10013.5123</v>
      </c>
      <c r="N766" s="127">
        <v>6030.92296</v>
      </c>
      <c r="O766" s="128">
        <f t="shared" si="11"/>
        <v>0.6022784792504824</v>
      </c>
    </row>
    <row r="767" spans="1:15" s="109" customFormat="1" ht="44.25" customHeight="1">
      <c r="A767" s="118"/>
      <c r="B767" s="427"/>
      <c r="C767" s="428"/>
      <c r="D767" s="429"/>
      <c r="E767" s="429"/>
      <c r="F767" s="429"/>
      <c r="G767" s="430"/>
      <c r="H767" s="431" t="s">
        <v>218</v>
      </c>
      <c r="I767" s="124">
        <v>918</v>
      </c>
      <c r="J767" s="125">
        <v>114</v>
      </c>
      <c r="K767" s="126">
        <v>920348</v>
      </c>
      <c r="L767" s="124">
        <v>500</v>
      </c>
      <c r="M767" s="127">
        <v>2280</v>
      </c>
      <c r="N767" s="127">
        <v>0</v>
      </c>
      <c r="O767" s="128">
        <f t="shared" si="11"/>
        <v>0</v>
      </c>
    </row>
    <row r="768" spans="1:15" s="109" customFormat="1" ht="28.5" customHeight="1">
      <c r="A768" s="118"/>
      <c r="B768" s="427"/>
      <c r="C768" s="428"/>
      <c r="D768" s="429"/>
      <c r="E768" s="429"/>
      <c r="F768" s="488" t="s">
        <v>343</v>
      </c>
      <c r="G768" s="488"/>
      <c r="H768" s="488"/>
      <c r="I768" s="124">
        <v>918</v>
      </c>
      <c r="J768" s="125">
        <v>114</v>
      </c>
      <c r="K768" s="126">
        <v>920360</v>
      </c>
      <c r="L768" s="124">
        <v>0</v>
      </c>
      <c r="M768" s="127">
        <v>416.68762</v>
      </c>
      <c r="N768" s="127">
        <v>416.68762</v>
      </c>
      <c r="O768" s="128">
        <f t="shared" si="11"/>
        <v>1</v>
      </c>
    </row>
    <row r="769" spans="1:15" s="109" customFormat="1" ht="30" customHeight="1">
      <c r="A769" s="118"/>
      <c r="B769" s="427"/>
      <c r="C769" s="428"/>
      <c r="D769" s="429"/>
      <c r="E769" s="429"/>
      <c r="F769" s="429"/>
      <c r="G769" s="489" t="s">
        <v>149</v>
      </c>
      <c r="H769" s="489"/>
      <c r="I769" s="124">
        <v>918</v>
      </c>
      <c r="J769" s="125">
        <v>114</v>
      </c>
      <c r="K769" s="126">
        <v>920360</v>
      </c>
      <c r="L769" s="124">
        <v>500</v>
      </c>
      <c r="M769" s="127">
        <v>416.68762</v>
      </c>
      <c r="N769" s="127">
        <v>416.68762</v>
      </c>
      <c r="O769" s="128">
        <f t="shared" si="11"/>
        <v>1</v>
      </c>
    </row>
    <row r="770" spans="1:15" s="109" customFormat="1" ht="15" customHeight="1">
      <c r="A770" s="118"/>
      <c r="B770" s="427"/>
      <c r="C770" s="428"/>
      <c r="D770" s="429"/>
      <c r="E770" s="429"/>
      <c r="F770" s="429"/>
      <c r="G770" s="430"/>
      <c r="H770" s="431" t="s">
        <v>171</v>
      </c>
      <c r="I770" s="124">
        <v>918</v>
      </c>
      <c r="J770" s="125">
        <v>114</v>
      </c>
      <c r="K770" s="126">
        <v>920360</v>
      </c>
      <c r="L770" s="124">
        <v>500</v>
      </c>
      <c r="M770" s="127">
        <v>211.73162</v>
      </c>
      <c r="N770" s="127">
        <v>0</v>
      </c>
      <c r="O770" s="123">
        <f t="shared" si="11"/>
        <v>0</v>
      </c>
    </row>
    <row r="771" spans="1:16" s="109" customFormat="1" ht="15" customHeight="1">
      <c r="A771" s="118"/>
      <c r="B771" s="427"/>
      <c r="C771" s="491" t="s">
        <v>85</v>
      </c>
      <c r="D771" s="491"/>
      <c r="E771" s="491"/>
      <c r="F771" s="491"/>
      <c r="G771" s="491"/>
      <c r="H771" s="491"/>
      <c r="I771" s="119">
        <v>918</v>
      </c>
      <c r="J771" s="120">
        <v>501</v>
      </c>
      <c r="K771" s="121">
        <v>0</v>
      </c>
      <c r="L771" s="119">
        <v>0</v>
      </c>
      <c r="M771" s="122">
        <v>125211.31243</v>
      </c>
      <c r="N771" s="122">
        <v>84272.83519</v>
      </c>
      <c r="O771" s="128">
        <f t="shared" si="11"/>
        <v>0.67304489949431</v>
      </c>
      <c r="P771" s="139"/>
    </row>
    <row r="772" spans="1:15" s="109" customFormat="1" ht="15.75" customHeight="1">
      <c r="A772" s="118"/>
      <c r="B772" s="427"/>
      <c r="C772" s="428"/>
      <c r="D772" s="488" t="s">
        <v>344</v>
      </c>
      <c r="E772" s="488"/>
      <c r="F772" s="488"/>
      <c r="G772" s="488"/>
      <c r="H772" s="488"/>
      <c r="I772" s="124">
        <v>918</v>
      </c>
      <c r="J772" s="125">
        <v>501</v>
      </c>
      <c r="K772" s="126">
        <v>3500000</v>
      </c>
      <c r="L772" s="124">
        <v>0</v>
      </c>
      <c r="M772" s="127">
        <v>115263.14873</v>
      </c>
      <c r="N772" s="127">
        <v>74324.67149</v>
      </c>
      <c r="O772" s="128">
        <f t="shared" si="11"/>
        <v>0.6448259683075551</v>
      </c>
    </row>
    <row r="773" spans="1:15" s="109" customFormat="1" ht="60.75" customHeight="1">
      <c r="A773" s="118"/>
      <c r="B773" s="427"/>
      <c r="C773" s="428"/>
      <c r="D773" s="429"/>
      <c r="E773" s="488" t="s">
        <v>345</v>
      </c>
      <c r="F773" s="488"/>
      <c r="G773" s="488"/>
      <c r="H773" s="488"/>
      <c r="I773" s="124">
        <v>918</v>
      </c>
      <c r="J773" s="125">
        <v>501</v>
      </c>
      <c r="K773" s="126">
        <v>3500200</v>
      </c>
      <c r="L773" s="124">
        <v>0</v>
      </c>
      <c r="M773" s="127">
        <v>115263.14873</v>
      </c>
      <c r="N773" s="127">
        <v>74324.67149</v>
      </c>
      <c r="O773" s="128">
        <f t="shared" si="11"/>
        <v>0.6448259683075551</v>
      </c>
    </row>
    <row r="774" spans="1:15" s="109" customFormat="1" ht="27.75" customHeight="1">
      <c r="A774" s="118"/>
      <c r="B774" s="427"/>
      <c r="C774" s="428"/>
      <c r="D774" s="429"/>
      <c r="E774" s="429"/>
      <c r="F774" s="488" t="s">
        <v>346</v>
      </c>
      <c r="G774" s="488"/>
      <c r="H774" s="488"/>
      <c r="I774" s="124">
        <v>918</v>
      </c>
      <c r="J774" s="125">
        <v>501</v>
      </c>
      <c r="K774" s="126">
        <v>3500202</v>
      </c>
      <c r="L774" s="124">
        <v>0</v>
      </c>
      <c r="M774" s="127">
        <v>115263.14873</v>
      </c>
      <c r="N774" s="127">
        <v>74324.67149</v>
      </c>
      <c r="O774" s="128">
        <f t="shared" si="11"/>
        <v>0.6448259683075551</v>
      </c>
    </row>
    <row r="775" spans="1:15" s="109" customFormat="1" ht="27.75" customHeight="1">
      <c r="A775" s="118"/>
      <c r="B775" s="427"/>
      <c r="C775" s="428"/>
      <c r="D775" s="429"/>
      <c r="E775" s="429"/>
      <c r="F775" s="429"/>
      <c r="G775" s="489" t="s">
        <v>149</v>
      </c>
      <c r="H775" s="489"/>
      <c r="I775" s="124">
        <v>918</v>
      </c>
      <c r="J775" s="125">
        <v>501</v>
      </c>
      <c r="K775" s="126">
        <v>3500202</v>
      </c>
      <c r="L775" s="124">
        <v>500</v>
      </c>
      <c r="M775" s="127">
        <v>115263.14873</v>
      </c>
      <c r="N775" s="127">
        <v>74324.67149</v>
      </c>
      <c r="O775" s="128">
        <f t="shared" si="11"/>
        <v>0.6448259683075551</v>
      </c>
    </row>
    <row r="776" spans="1:15" s="109" customFormat="1" ht="18.75" customHeight="1">
      <c r="A776" s="118"/>
      <c r="B776" s="427"/>
      <c r="C776" s="428"/>
      <c r="D776" s="488" t="s">
        <v>311</v>
      </c>
      <c r="E776" s="488"/>
      <c r="F776" s="488"/>
      <c r="G776" s="488"/>
      <c r="H776" s="488"/>
      <c r="I776" s="124">
        <v>918</v>
      </c>
      <c r="J776" s="125">
        <v>501</v>
      </c>
      <c r="K776" s="126">
        <v>5220000</v>
      </c>
      <c r="L776" s="124">
        <v>0</v>
      </c>
      <c r="M776" s="127">
        <v>9948.1637</v>
      </c>
      <c r="N776" s="127">
        <v>9948.1637</v>
      </c>
      <c r="O776" s="128">
        <f t="shared" si="11"/>
        <v>1</v>
      </c>
    </row>
    <row r="777" spans="1:15" s="109" customFormat="1" ht="48.75" customHeight="1">
      <c r="A777" s="118"/>
      <c r="B777" s="427"/>
      <c r="C777" s="428"/>
      <c r="D777" s="429"/>
      <c r="E777" s="488" t="s">
        <v>347</v>
      </c>
      <c r="F777" s="488"/>
      <c r="G777" s="488"/>
      <c r="H777" s="488"/>
      <c r="I777" s="124">
        <v>918</v>
      </c>
      <c r="J777" s="125">
        <v>501</v>
      </c>
      <c r="K777" s="126">
        <v>5226000</v>
      </c>
      <c r="L777" s="124">
        <v>0</v>
      </c>
      <c r="M777" s="127">
        <v>9948.1637</v>
      </c>
      <c r="N777" s="127">
        <v>9948.1637</v>
      </c>
      <c r="O777" s="128">
        <f t="shared" si="11"/>
        <v>1</v>
      </c>
    </row>
    <row r="778" spans="1:15" s="109" customFormat="1" ht="18.75" customHeight="1">
      <c r="A778" s="118"/>
      <c r="B778" s="427"/>
      <c r="C778" s="428"/>
      <c r="D778" s="429"/>
      <c r="E778" s="429"/>
      <c r="F778" s="429"/>
      <c r="G778" s="489" t="s">
        <v>170</v>
      </c>
      <c r="H778" s="489"/>
      <c r="I778" s="124">
        <v>918</v>
      </c>
      <c r="J778" s="125">
        <v>501</v>
      </c>
      <c r="K778" s="126">
        <v>5226000</v>
      </c>
      <c r="L778" s="124">
        <v>6</v>
      </c>
      <c r="M778" s="127">
        <v>2181.15673</v>
      </c>
      <c r="N778" s="127">
        <v>2181.15673</v>
      </c>
      <c r="O778" s="128">
        <f t="shared" si="11"/>
        <v>1</v>
      </c>
    </row>
    <row r="779" spans="1:15" s="109" customFormat="1" ht="31.5" customHeight="1">
      <c r="A779" s="118"/>
      <c r="B779" s="427"/>
      <c r="C779" s="428"/>
      <c r="D779" s="429"/>
      <c r="E779" s="429"/>
      <c r="F779" s="429"/>
      <c r="G779" s="489" t="s">
        <v>149</v>
      </c>
      <c r="H779" s="489"/>
      <c r="I779" s="124">
        <v>918</v>
      </c>
      <c r="J779" s="125">
        <v>501</v>
      </c>
      <c r="K779" s="126">
        <v>5226000</v>
      </c>
      <c r="L779" s="124">
        <v>500</v>
      </c>
      <c r="M779" s="127">
        <v>6242.27038</v>
      </c>
      <c r="N779" s="127">
        <v>6242.27038</v>
      </c>
      <c r="O779" s="128">
        <f t="shared" si="11"/>
        <v>1</v>
      </c>
    </row>
    <row r="780" spans="1:15" s="109" customFormat="1" ht="72.75" customHeight="1">
      <c r="A780" s="118"/>
      <c r="B780" s="427"/>
      <c r="C780" s="428"/>
      <c r="D780" s="429"/>
      <c r="E780" s="429"/>
      <c r="F780" s="488" t="s">
        <v>348</v>
      </c>
      <c r="G780" s="488"/>
      <c r="H780" s="488"/>
      <c r="I780" s="124">
        <v>918</v>
      </c>
      <c r="J780" s="125">
        <v>501</v>
      </c>
      <c r="K780" s="126">
        <v>5226001</v>
      </c>
      <c r="L780" s="124">
        <v>0</v>
      </c>
      <c r="M780" s="127">
        <v>1524.73659</v>
      </c>
      <c r="N780" s="127">
        <v>1524.73659</v>
      </c>
      <c r="O780" s="128">
        <f t="shared" si="11"/>
        <v>1</v>
      </c>
    </row>
    <row r="781" spans="1:15" s="109" customFormat="1" ht="29.25" customHeight="1">
      <c r="A781" s="118"/>
      <c r="B781" s="427"/>
      <c r="C781" s="428"/>
      <c r="D781" s="429"/>
      <c r="E781" s="429"/>
      <c r="F781" s="429"/>
      <c r="G781" s="489" t="s">
        <v>149</v>
      </c>
      <c r="H781" s="489"/>
      <c r="I781" s="124">
        <v>918</v>
      </c>
      <c r="J781" s="125">
        <v>501</v>
      </c>
      <c r="K781" s="126">
        <v>5226001</v>
      </c>
      <c r="L781" s="124">
        <v>500</v>
      </c>
      <c r="M781" s="127">
        <v>1524.73659</v>
      </c>
      <c r="N781" s="127">
        <v>1524.73659</v>
      </c>
      <c r="O781" s="128">
        <f t="shared" si="11"/>
        <v>1</v>
      </c>
    </row>
    <row r="782" spans="1:15" s="109" customFormat="1" ht="19.5" customHeight="1">
      <c r="A782" s="118"/>
      <c r="B782" s="427"/>
      <c r="C782" s="491" t="s">
        <v>118</v>
      </c>
      <c r="D782" s="491"/>
      <c r="E782" s="491"/>
      <c r="F782" s="491"/>
      <c r="G782" s="491"/>
      <c r="H782" s="491"/>
      <c r="I782" s="119">
        <v>918</v>
      </c>
      <c r="J782" s="120">
        <v>904</v>
      </c>
      <c r="K782" s="121">
        <v>0</v>
      </c>
      <c r="L782" s="119">
        <v>0</v>
      </c>
      <c r="M782" s="122">
        <v>76100</v>
      </c>
      <c r="N782" s="122">
        <v>58800</v>
      </c>
      <c r="O782" s="128">
        <f t="shared" si="11"/>
        <v>0.7726675427069645</v>
      </c>
    </row>
    <row r="783" spans="1:15" s="109" customFormat="1" ht="45.75" customHeight="1">
      <c r="A783" s="118"/>
      <c r="B783" s="427"/>
      <c r="C783" s="428"/>
      <c r="D783" s="488" t="s">
        <v>349</v>
      </c>
      <c r="E783" s="488"/>
      <c r="F783" s="488"/>
      <c r="G783" s="488"/>
      <c r="H783" s="488"/>
      <c r="I783" s="124">
        <v>918</v>
      </c>
      <c r="J783" s="125">
        <v>904</v>
      </c>
      <c r="K783" s="126">
        <v>1020000</v>
      </c>
      <c r="L783" s="124">
        <v>0</v>
      </c>
      <c r="M783" s="127">
        <v>76100</v>
      </c>
      <c r="N783" s="127">
        <v>58800</v>
      </c>
      <c r="O783" s="128">
        <f t="shared" si="11"/>
        <v>0.7726675427069645</v>
      </c>
    </row>
    <row r="784" spans="1:15" s="109" customFormat="1" ht="105.75" customHeight="1">
      <c r="A784" s="118"/>
      <c r="B784" s="427"/>
      <c r="C784" s="428"/>
      <c r="D784" s="429"/>
      <c r="E784" s="488" t="s">
        <v>350</v>
      </c>
      <c r="F784" s="488"/>
      <c r="G784" s="488"/>
      <c r="H784" s="488"/>
      <c r="I784" s="124">
        <v>918</v>
      </c>
      <c r="J784" s="125">
        <v>904</v>
      </c>
      <c r="K784" s="126">
        <v>1020100</v>
      </c>
      <c r="L784" s="124">
        <v>0</v>
      </c>
      <c r="M784" s="127">
        <v>76100</v>
      </c>
      <c r="N784" s="127">
        <v>58800</v>
      </c>
      <c r="O784" s="128">
        <f aca="true" t="shared" si="12" ref="O784:O847">N784/M784</f>
        <v>0.7726675427069645</v>
      </c>
    </row>
    <row r="785" spans="1:15" ht="45" customHeight="1">
      <c r="A785" s="118"/>
      <c r="B785" s="427"/>
      <c r="C785" s="428"/>
      <c r="D785" s="429"/>
      <c r="E785" s="429"/>
      <c r="F785" s="488" t="s">
        <v>351</v>
      </c>
      <c r="G785" s="488"/>
      <c r="H785" s="492"/>
      <c r="I785" s="119">
        <v>918</v>
      </c>
      <c r="J785" s="120">
        <v>904</v>
      </c>
      <c r="K785" s="121">
        <v>1020111</v>
      </c>
      <c r="L785" s="119">
        <v>0</v>
      </c>
      <c r="M785" s="122">
        <v>76100</v>
      </c>
      <c r="N785" s="122">
        <v>58800</v>
      </c>
      <c r="O785" s="123">
        <f t="shared" si="12"/>
        <v>0.7726675427069645</v>
      </c>
    </row>
    <row r="786" spans="1:15" ht="19.5" customHeight="1">
      <c r="A786" s="118"/>
      <c r="B786" s="427"/>
      <c r="C786" s="428"/>
      <c r="D786" s="429"/>
      <c r="E786" s="429"/>
      <c r="F786" s="429"/>
      <c r="G786" s="489" t="s">
        <v>352</v>
      </c>
      <c r="H786" s="493"/>
      <c r="I786" s="119">
        <v>918</v>
      </c>
      <c r="J786" s="120">
        <v>904</v>
      </c>
      <c r="K786" s="121">
        <v>1020111</v>
      </c>
      <c r="L786" s="119">
        <v>3</v>
      </c>
      <c r="M786" s="122">
        <v>76100</v>
      </c>
      <c r="N786" s="122">
        <v>58800</v>
      </c>
      <c r="O786" s="123">
        <f t="shared" si="12"/>
        <v>0.7726675427069645</v>
      </c>
    </row>
    <row r="787" spans="1:15" s="109" customFormat="1" ht="72" customHeight="1">
      <c r="A787" s="130" t="s">
        <v>353</v>
      </c>
      <c r="B787" s="490" t="s">
        <v>354</v>
      </c>
      <c r="C787" s="490"/>
      <c r="D787" s="490"/>
      <c r="E787" s="490"/>
      <c r="F787" s="490"/>
      <c r="G787" s="490"/>
      <c r="H787" s="490"/>
      <c r="I787" s="113">
        <v>922</v>
      </c>
      <c r="J787" s="114">
        <v>0</v>
      </c>
      <c r="K787" s="115">
        <v>0</v>
      </c>
      <c r="L787" s="113">
        <v>0</v>
      </c>
      <c r="M787" s="116">
        <v>4893.92145</v>
      </c>
      <c r="N787" s="116">
        <v>4775.88719</v>
      </c>
      <c r="O787" s="128">
        <f t="shared" si="12"/>
        <v>0.9758814559641125</v>
      </c>
    </row>
    <row r="788" spans="1:15" s="109" customFormat="1" ht="17.25" customHeight="1">
      <c r="A788" s="118"/>
      <c r="B788" s="427"/>
      <c r="C788" s="491" t="s">
        <v>85</v>
      </c>
      <c r="D788" s="491"/>
      <c r="E788" s="491"/>
      <c r="F788" s="491"/>
      <c r="G788" s="491"/>
      <c r="H788" s="491"/>
      <c r="I788" s="119">
        <v>922</v>
      </c>
      <c r="J788" s="120">
        <v>501</v>
      </c>
      <c r="K788" s="121">
        <v>0</v>
      </c>
      <c r="L788" s="119">
        <v>0</v>
      </c>
      <c r="M788" s="122">
        <v>4893.92145</v>
      </c>
      <c r="N788" s="122">
        <v>4775.88719</v>
      </c>
      <c r="O788" s="128">
        <f t="shared" si="12"/>
        <v>0.9758814559641125</v>
      </c>
    </row>
    <row r="789" spans="1:15" s="109" customFormat="1" ht="18" customHeight="1">
      <c r="A789" s="118"/>
      <c r="B789" s="427"/>
      <c r="C789" s="428"/>
      <c r="D789" s="488" t="s">
        <v>344</v>
      </c>
      <c r="E789" s="488"/>
      <c r="F789" s="488"/>
      <c r="G789" s="488"/>
      <c r="H789" s="488"/>
      <c r="I789" s="124">
        <v>922</v>
      </c>
      <c r="J789" s="125">
        <v>501</v>
      </c>
      <c r="K789" s="126">
        <v>3500000</v>
      </c>
      <c r="L789" s="124">
        <v>0</v>
      </c>
      <c r="M789" s="127">
        <v>4893.92145</v>
      </c>
      <c r="N789" s="127">
        <v>4775.88719</v>
      </c>
      <c r="O789" s="128">
        <f t="shared" si="12"/>
        <v>0.9758814559641125</v>
      </c>
    </row>
    <row r="790" spans="1:15" s="109" customFormat="1" ht="77.25" customHeight="1">
      <c r="A790" s="118"/>
      <c r="B790" s="427"/>
      <c r="C790" s="428"/>
      <c r="D790" s="429"/>
      <c r="E790" s="488" t="s">
        <v>355</v>
      </c>
      <c r="F790" s="488"/>
      <c r="G790" s="488"/>
      <c r="H790" s="488"/>
      <c r="I790" s="124">
        <v>922</v>
      </c>
      <c r="J790" s="125">
        <v>501</v>
      </c>
      <c r="K790" s="126">
        <v>3500100</v>
      </c>
      <c r="L790" s="124">
        <v>0</v>
      </c>
      <c r="M790" s="127">
        <v>4893.92145</v>
      </c>
      <c r="N790" s="127">
        <v>4775.88719</v>
      </c>
      <c r="O790" s="128">
        <f t="shared" si="12"/>
        <v>0.9758814559641125</v>
      </c>
    </row>
    <row r="791" spans="1:15" s="109" customFormat="1" ht="44.25" customHeight="1">
      <c r="A791" s="118"/>
      <c r="B791" s="427"/>
      <c r="C791" s="428"/>
      <c r="D791" s="429"/>
      <c r="E791" s="429"/>
      <c r="F791" s="488" t="s">
        <v>356</v>
      </c>
      <c r="G791" s="488"/>
      <c r="H791" s="488"/>
      <c r="I791" s="124">
        <v>922</v>
      </c>
      <c r="J791" s="125">
        <v>501</v>
      </c>
      <c r="K791" s="126">
        <v>3500102</v>
      </c>
      <c r="L791" s="124">
        <v>0</v>
      </c>
      <c r="M791" s="127">
        <v>4893.92145</v>
      </c>
      <c r="N791" s="127">
        <v>4775.88719</v>
      </c>
      <c r="O791" s="128">
        <f t="shared" si="12"/>
        <v>0.9758814559641125</v>
      </c>
    </row>
    <row r="792" spans="1:15" s="109" customFormat="1" ht="15" customHeight="1">
      <c r="A792" s="118"/>
      <c r="B792" s="427"/>
      <c r="C792" s="428"/>
      <c r="D792" s="429"/>
      <c r="E792" s="429"/>
      <c r="F792" s="429"/>
      <c r="G792" s="489" t="s">
        <v>170</v>
      </c>
      <c r="H792" s="489"/>
      <c r="I792" s="124">
        <v>922</v>
      </c>
      <c r="J792" s="125">
        <v>501</v>
      </c>
      <c r="K792" s="126">
        <v>3500102</v>
      </c>
      <c r="L792" s="124">
        <v>6</v>
      </c>
      <c r="M792" s="127">
        <v>4893.92145</v>
      </c>
      <c r="N792" s="127">
        <v>4775.88719</v>
      </c>
      <c r="O792" s="128">
        <f t="shared" si="12"/>
        <v>0.9758814559641125</v>
      </c>
    </row>
    <row r="793" spans="1:15" s="109" customFormat="1" ht="16.5" customHeight="1">
      <c r="A793" s="118"/>
      <c r="B793" s="427"/>
      <c r="C793" s="428"/>
      <c r="D793" s="429"/>
      <c r="E793" s="429"/>
      <c r="F793" s="429"/>
      <c r="G793" s="430"/>
      <c r="H793" s="431" t="s">
        <v>171</v>
      </c>
      <c r="I793" s="124">
        <v>922</v>
      </c>
      <c r="J793" s="125">
        <v>501</v>
      </c>
      <c r="K793" s="126">
        <v>3500102</v>
      </c>
      <c r="L793" s="124">
        <v>6</v>
      </c>
      <c r="M793" s="127">
        <v>4893.92145</v>
      </c>
      <c r="N793" s="127">
        <v>0</v>
      </c>
      <c r="O793" s="128">
        <f t="shared" si="12"/>
        <v>0</v>
      </c>
    </row>
    <row r="794" spans="1:15" s="109" customFormat="1" ht="44.25" customHeight="1">
      <c r="A794" s="130" t="s">
        <v>357</v>
      </c>
      <c r="B794" s="490" t="s">
        <v>358</v>
      </c>
      <c r="C794" s="490"/>
      <c r="D794" s="490"/>
      <c r="E794" s="490"/>
      <c r="F794" s="490"/>
      <c r="G794" s="490"/>
      <c r="H794" s="490"/>
      <c r="I794" s="113">
        <v>923</v>
      </c>
      <c r="J794" s="114">
        <v>0</v>
      </c>
      <c r="K794" s="115">
        <v>0</v>
      </c>
      <c r="L794" s="113">
        <v>0</v>
      </c>
      <c r="M794" s="116">
        <v>3050.1</v>
      </c>
      <c r="N794" s="116">
        <v>3050.1</v>
      </c>
      <c r="O794" s="128">
        <f t="shared" si="12"/>
        <v>1</v>
      </c>
    </row>
    <row r="795" spans="1:15" s="109" customFormat="1" ht="17.25" customHeight="1">
      <c r="A795" s="118"/>
      <c r="B795" s="427"/>
      <c r="C795" s="491" t="s">
        <v>96</v>
      </c>
      <c r="D795" s="491"/>
      <c r="E795" s="491"/>
      <c r="F795" s="491"/>
      <c r="G795" s="491"/>
      <c r="H795" s="491"/>
      <c r="I795" s="119">
        <v>923</v>
      </c>
      <c r="J795" s="120">
        <v>702</v>
      </c>
      <c r="K795" s="121">
        <v>0</v>
      </c>
      <c r="L795" s="119">
        <v>0</v>
      </c>
      <c r="M795" s="122">
        <v>3050.1</v>
      </c>
      <c r="N795" s="122">
        <v>3050.1</v>
      </c>
      <c r="O795" s="128">
        <f t="shared" si="12"/>
        <v>1</v>
      </c>
    </row>
    <row r="796" spans="1:15" s="109" customFormat="1" ht="48.75" customHeight="1">
      <c r="A796" s="118"/>
      <c r="B796" s="427"/>
      <c r="C796" s="428"/>
      <c r="D796" s="488" t="s">
        <v>349</v>
      </c>
      <c r="E796" s="488"/>
      <c r="F796" s="488"/>
      <c r="G796" s="488"/>
      <c r="H796" s="488"/>
      <c r="I796" s="124">
        <v>923</v>
      </c>
      <c r="J796" s="125">
        <v>702</v>
      </c>
      <c r="K796" s="126">
        <v>1020000</v>
      </c>
      <c r="L796" s="124">
        <v>0</v>
      </c>
      <c r="M796" s="127">
        <v>3050.1</v>
      </c>
      <c r="N796" s="127">
        <v>3050.1</v>
      </c>
      <c r="O796" s="128">
        <f t="shared" si="12"/>
        <v>1</v>
      </c>
    </row>
    <row r="797" spans="1:15" s="109" customFormat="1" ht="105.75" customHeight="1">
      <c r="A797" s="118"/>
      <c r="B797" s="427"/>
      <c r="C797" s="428"/>
      <c r="D797" s="429"/>
      <c r="E797" s="488" t="s">
        <v>350</v>
      </c>
      <c r="F797" s="488"/>
      <c r="G797" s="488"/>
      <c r="H797" s="488"/>
      <c r="I797" s="124">
        <v>923</v>
      </c>
      <c r="J797" s="125">
        <v>702</v>
      </c>
      <c r="K797" s="126">
        <v>1020100</v>
      </c>
      <c r="L797" s="124">
        <v>0</v>
      </c>
      <c r="M797" s="127">
        <v>3050.1</v>
      </c>
      <c r="N797" s="127">
        <v>3050.1</v>
      </c>
      <c r="O797" s="128">
        <f t="shared" si="12"/>
        <v>1</v>
      </c>
    </row>
    <row r="798" spans="1:15" ht="57.75" customHeight="1">
      <c r="A798" s="118"/>
      <c r="B798" s="427"/>
      <c r="C798" s="428"/>
      <c r="D798" s="429"/>
      <c r="E798" s="429"/>
      <c r="F798" s="488" t="s">
        <v>359</v>
      </c>
      <c r="G798" s="488"/>
      <c r="H798" s="492"/>
      <c r="I798" s="119">
        <v>923</v>
      </c>
      <c r="J798" s="120">
        <v>702</v>
      </c>
      <c r="K798" s="121">
        <v>1020110</v>
      </c>
      <c r="L798" s="119">
        <v>0</v>
      </c>
      <c r="M798" s="122">
        <v>3050.1</v>
      </c>
      <c r="N798" s="122">
        <v>3050.1</v>
      </c>
      <c r="O798" s="123">
        <f t="shared" si="12"/>
        <v>1</v>
      </c>
    </row>
    <row r="799" spans="1:15" ht="18" customHeight="1">
      <c r="A799" s="118"/>
      <c r="B799" s="427"/>
      <c r="C799" s="428"/>
      <c r="D799" s="429"/>
      <c r="E799" s="429"/>
      <c r="F799" s="429"/>
      <c r="G799" s="489" t="s">
        <v>352</v>
      </c>
      <c r="H799" s="493"/>
      <c r="I799" s="119">
        <v>923</v>
      </c>
      <c r="J799" s="120">
        <v>702</v>
      </c>
      <c r="K799" s="121">
        <v>1020110</v>
      </c>
      <c r="L799" s="119">
        <v>3</v>
      </c>
      <c r="M799" s="122">
        <v>3050.1</v>
      </c>
      <c r="N799" s="122">
        <v>3050.1</v>
      </c>
      <c r="O799" s="123">
        <f t="shared" si="12"/>
        <v>1</v>
      </c>
    </row>
    <row r="800" spans="1:15" s="109" customFormat="1" ht="61.5" customHeight="1">
      <c r="A800" s="130" t="s">
        <v>360</v>
      </c>
      <c r="B800" s="490" t="s">
        <v>361</v>
      </c>
      <c r="C800" s="490"/>
      <c r="D800" s="490"/>
      <c r="E800" s="490"/>
      <c r="F800" s="490"/>
      <c r="G800" s="490"/>
      <c r="H800" s="490"/>
      <c r="I800" s="113">
        <v>924</v>
      </c>
      <c r="J800" s="114">
        <v>0</v>
      </c>
      <c r="K800" s="115">
        <v>0</v>
      </c>
      <c r="L800" s="113">
        <v>0</v>
      </c>
      <c r="M800" s="116">
        <v>2209.468</v>
      </c>
      <c r="N800" s="116">
        <v>2209.468</v>
      </c>
      <c r="O800" s="128">
        <f t="shared" si="12"/>
        <v>1</v>
      </c>
    </row>
    <row r="801" spans="1:15" s="109" customFormat="1" ht="30" customHeight="1">
      <c r="A801" s="118"/>
      <c r="B801" s="427"/>
      <c r="C801" s="491" t="s">
        <v>69</v>
      </c>
      <c r="D801" s="491"/>
      <c r="E801" s="491"/>
      <c r="F801" s="491"/>
      <c r="G801" s="491"/>
      <c r="H801" s="491"/>
      <c r="I801" s="119">
        <v>924</v>
      </c>
      <c r="J801" s="120">
        <v>114</v>
      </c>
      <c r="K801" s="121">
        <v>0</v>
      </c>
      <c r="L801" s="119">
        <v>0</v>
      </c>
      <c r="M801" s="122">
        <v>2209.468</v>
      </c>
      <c r="N801" s="122">
        <v>2209.468</v>
      </c>
      <c r="O801" s="128">
        <f t="shared" si="12"/>
        <v>1</v>
      </c>
    </row>
    <row r="802" spans="1:15" s="109" customFormat="1" ht="30.75" customHeight="1">
      <c r="A802" s="118"/>
      <c r="B802" s="427"/>
      <c r="C802" s="428"/>
      <c r="D802" s="488" t="s">
        <v>225</v>
      </c>
      <c r="E802" s="488"/>
      <c r="F802" s="488"/>
      <c r="G802" s="488"/>
      <c r="H802" s="488"/>
      <c r="I802" s="124">
        <v>924</v>
      </c>
      <c r="J802" s="125">
        <v>114</v>
      </c>
      <c r="K802" s="126">
        <v>930000</v>
      </c>
      <c r="L802" s="124">
        <v>0</v>
      </c>
      <c r="M802" s="127">
        <v>2209.468</v>
      </c>
      <c r="N802" s="127">
        <v>2209.468</v>
      </c>
      <c r="O802" s="128">
        <f t="shared" si="12"/>
        <v>1</v>
      </c>
    </row>
    <row r="803" spans="1:15" s="109" customFormat="1" ht="30" customHeight="1">
      <c r="A803" s="118"/>
      <c r="B803" s="427"/>
      <c r="C803" s="428"/>
      <c r="D803" s="429"/>
      <c r="E803" s="488" t="s">
        <v>173</v>
      </c>
      <c r="F803" s="488"/>
      <c r="G803" s="488"/>
      <c r="H803" s="488"/>
      <c r="I803" s="124">
        <v>924</v>
      </c>
      <c r="J803" s="125">
        <v>114</v>
      </c>
      <c r="K803" s="126">
        <v>939900</v>
      </c>
      <c r="L803" s="124">
        <v>0</v>
      </c>
      <c r="M803" s="127">
        <v>2209.468</v>
      </c>
      <c r="N803" s="127">
        <v>2209.468</v>
      </c>
      <c r="O803" s="128">
        <f t="shared" si="12"/>
        <v>1</v>
      </c>
    </row>
    <row r="804" spans="1:15" s="109" customFormat="1" ht="125.25" customHeight="1">
      <c r="A804" s="118"/>
      <c r="B804" s="427"/>
      <c r="C804" s="428"/>
      <c r="D804" s="429"/>
      <c r="E804" s="429"/>
      <c r="F804" s="488" t="s">
        <v>362</v>
      </c>
      <c r="G804" s="488"/>
      <c r="H804" s="488"/>
      <c r="I804" s="124">
        <v>924</v>
      </c>
      <c r="J804" s="125">
        <v>114</v>
      </c>
      <c r="K804" s="126">
        <v>939903</v>
      </c>
      <c r="L804" s="124">
        <v>0</v>
      </c>
      <c r="M804" s="127">
        <v>2209.468</v>
      </c>
      <c r="N804" s="127">
        <v>2209.468</v>
      </c>
      <c r="O804" s="128">
        <f t="shared" si="12"/>
        <v>1</v>
      </c>
    </row>
    <row r="805" spans="1:15" s="109" customFormat="1" ht="30" customHeight="1">
      <c r="A805" s="118"/>
      <c r="B805" s="427"/>
      <c r="C805" s="428"/>
      <c r="D805" s="429"/>
      <c r="E805" s="429"/>
      <c r="F805" s="429"/>
      <c r="G805" s="489" t="s">
        <v>175</v>
      </c>
      <c r="H805" s="489"/>
      <c r="I805" s="124">
        <v>924</v>
      </c>
      <c r="J805" s="125">
        <v>114</v>
      </c>
      <c r="K805" s="126">
        <v>939903</v>
      </c>
      <c r="L805" s="124">
        <v>1</v>
      </c>
      <c r="M805" s="127">
        <v>2209.468</v>
      </c>
      <c r="N805" s="127">
        <v>2209.468</v>
      </c>
      <c r="O805" s="128">
        <f t="shared" si="12"/>
        <v>1</v>
      </c>
    </row>
    <row r="806" spans="1:15" s="109" customFormat="1" ht="41.25" customHeight="1">
      <c r="A806" s="118"/>
      <c r="B806" s="427"/>
      <c r="C806" s="428"/>
      <c r="D806" s="429"/>
      <c r="E806" s="429"/>
      <c r="F806" s="429"/>
      <c r="G806" s="430"/>
      <c r="H806" s="431" t="s">
        <v>218</v>
      </c>
      <c r="I806" s="124">
        <v>924</v>
      </c>
      <c r="J806" s="125">
        <v>114</v>
      </c>
      <c r="K806" s="126">
        <v>939903</v>
      </c>
      <c r="L806" s="124">
        <v>1</v>
      </c>
      <c r="M806" s="127">
        <v>1618</v>
      </c>
      <c r="N806" s="127">
        <v>0</v>
      </c>
      <c r="O806" s="128">
        <f t="shared" si="12"/>
        <v>0</v>
      </c>
    </row>
    <row r="807" spans="1:15" s="109" customFormat="1" ht="59.25" customHeight="1">
      <c r="A807" s="130" t="s">
        <v>363</v>
      </c>
      <c r="B807" s="490" t="s">
        <v>364</v>
      </c>
      <c r="C807" s="490"/>
      <c r="D807" s="490"/>
      <c r="E807" s="490"/>
      <c r="F807" s="490"/>
      <c r="G807" s="490"/>
      <c r="H807" s="490"/>
      <c r="I807" s="113">
        <v>926</v>
      </c>
      <c r="J807" s="114">
        <v>0</v>
      </c>
      <c r="K807" s="115">
        <v>0</v>
      </c>
      <c r="L807" s="113">
        <v>0</v>
      </c>
      <c r="M807" s="116">
        <v>4779.955</v>
      </c>
      <c r="N807" s="116">
        <v>4410.20873</v>
      </c>
      <c r="O807" s="128">
        <f t="shared" si="12"/>
        <v>0.9226464956260049</v>
      </c>
    </row>
    <row r="808" spans="1:15" s="109" customFormat="1" ht="89.25" customHeight="1">
      <c r="A808" s="118"/>
      <c r="B808" s="427"/>
      <c r="C808" s="491" t="s">
        <v>56</v>
      </c>
      <c r="D808" s="491"/>
      <c r="E808" s="491"/>
      <c r="F808" s="491"/>
      <c r="G808" s="491"/>
      <c r="H808" s="491"/>
      <c r="I808" s="119">
        <v>926</v>
      </c>
      <c r="J808" s="120">
        <v>104</v>
      </c>
      <c r="K808" s="121">
        <v>0</v>
      </c>
      <c r="L808" s="119">
        <v>0</v>
      </c>
      <c r="M808" s="122">
        <v>4779.955</v>
      </c>
      <c r="N808" s="122">
        <v>4410.20873</v>
      </c>
      <c r="O808" s="128">
        <f t="shared" si="12"/>
        <v>0.9226464956260049</v>
      </c>
    </row>
    <row r="809" spans="1:15" s="109" customFormat="1" ht="29.25" customHeight="1">
      <c r="A809" s="118"/>
      <c r="B809" s="427"/>
      <c r="C809" s="428"/>
      <c r="D809" s="488" t="s">
        <v>151</v>
      </c>
      <c r="E809" s="488"/>
      <c r="F809" s="488"/>
      <c r="G809" s="488"/>
      <c r="H809" s="488"/>
      <c r="I809" s="124">
        <v>926</v>
      </c>
      <c r="J809" s="125">
        <v>104</v>
      </c>
      <c r="K809" s="126">
        <v>20000</v>
      </c>
      <c r="L809" s="124">
        <v>0</v>
      </c>
      <c r="M809" s="127">
        <v>4779.955</v>
      </c>
      <c r="N809" s="127">
        <v>4410.20873</v>
      </c>
      <c r="O809" s="128">
        <f t="shared" si="12"/>
        <v>0.9226464956260049</v>
      </c>
    </row>
    <row r="810" spans="1:15" s="109" customFormat="1" ht="18" customHeight="1">
      <c r="A810" s="118"/>
      <c r="B810" s="427"/>
      <c r="C810" s="428"/>
      <c r="D810" s="429"/>
      <c r="E810" s="488" t="s">
        <v>152</v>
      </c>
      <c r="F810" s="488"/>
      <c r="G810" s="488"/>
      <c r="H810" s="488"/>
      <c r="I810" s="124">
        <v>926</v>
      </c>
      <c r="J810" s="125">
        <v>104</v>
      </c>
      <c r="K810" s="126">
        <v>20400</v>
      </c>
      <c r="L810" s="124">
        <v>0</v>
      </c>
      <c r="M810" s="127">
        <v>4779.955</v>
      </c>
      <c r="N810" s="127">
        <v>4410.20873</v>
      </c>
      <c r="O810" s="128">
        <f t="shared" si="12"/>
        <v>0.9226464956260049</v>
      </c>
    </row>
    <row r="811" spans="1:15" s="109" customFormat="1" ht="60.75" customHeight="1">
      <c r="A811" s="118"/>
      <c r="B811" s="427"/>
      <c r="C811" s="428"/>
      <c r="D811" s="429"/>
      <c r="E811" s="429"/>
      <c r="F811" s="488" t="s">
        <v>365</v>
      </c>
      <c r="G811" s="488"/>
      <c r="H811" s="488"/>
      <c r="I811" s="124">
        <v>926</v>
      </c>
      <c r="J811" s="125">
        <v>104</v>
      </c>
      <c r="K811" s="126">
        <v>20425</v>
      </c>
      <c r="L811" s="124">
        <v>0</v>
      </c>
      <c r="M811" s="127">
        <v>4779.955</v>
      </c>
      <c r="N811" s="127">
        <v>4410.20873</v>
      </c>
      <c r="O811" s="128">
        <f t="shared" si="12"/>
        <v>0.9226464956260049</v>
      </c>
    </row>
    <row r="812" spans="1:15" s="109" customFormat="1" ht="28.5" customHeight="1">
      <c r="A812" s="118"/>
      <c r="B812" s="427"/>
      <c r="C812" s="428"/>
      <c r="D812" s="429"/>
      <c r="E812" s="429"/>
      <c r="F812" s="429"/>
      <c r="G812" s="489" t="s">
        <v>149</v>
      </c>
      <c r="H812" s="489"/>
      <c r="I812" s="124">
        <v>926</v>
      </c>
      <c r="J812" s="125">
        <v>104</v>
      </c>
      <c r="K812" s="126">
        <v>20425</v>
      </c>
      <c r="L812" s="124">
        <v>500</v>
      </c>
      <c r="M812" s="127">
        <v>4779.955</v>
      </c>
      <c r="N812" s="127">
        <v>4410.20873</v>
      </c>
      <c r="O812" s="128">
        <f t="shared" si="12"/>
        <v>0.9226464956260049</v>
      </c>
    </row>
    <row r="813" spans="1:15" s="109" customFormat="1" ht="28.5" customHeight="1">
      <c r="A813" s="118"/>
      <c r="B813" s="427"/>
      <c r="C813" s="428"/>
      <c r="D813" s="429"/>
      <c r="E813" s="429"/>
      <c r="F813" s="429"/>
      <c r="G813" s="430"/>
      <c r="H813" s="431" t="s">
        <v>153</v>
      </c>
      <c r="I813" s="124">
        <v>926</v>
      </c>
      <c r="J813" s="125">
        <v>104</v>
      </c>
      <c r="K813" s="126">
        <v>20425</v>
      </c>
      <c r="L813" s="124">
        <v>500</v>
      </c>
      <c r="M813" s="127">
        <v>0.2812099999999991</v>
      </c>
      <c r="N813" s="127">
        <v>0</v>
      </c>
      <c r="O813" s="128">
        <f t="shared" si="12"/>
        <v>0</v>
      </c>
    </row>
    <row r="814" spans="1:15" s="109" customFormat="1" ht="46.5" customHeight="1">
      <c r="A814" s="130" t="s">
        <v>366</v>
      </c>
      <c r="B814" s="490" t="s">
        <v>698</v>
      </c>
      <c r="C814" s="490"/>
      <c r="D814" s="490"/>
      <c r="E814" s="490"/>
      <c r="F814" s="490"/>
      <c r="G814" s="490"/>
      <c r="H814" s="490"/>
      <c r="I814" s="113">
        <v>927</v>
      </c>
      <c r="J814" s="114">
        <v>0</v>
      </c>
      <c r="K814" s="115">
        <v>0</v>
      </c>
      <c r="L814" s="113">
        <v>0</v>
      </c>
      <c r="M814" s="116">
        <v>5166870.057449998</v>
      </c>
      <c r="N814" s="116">
        <v>1567091.4140800007</v>
      </c>
      <c r="O814" s="128">
        <f t="shared" si="12"/>
        <v>0.3032960760877749</v>
      </c>
    </row>
    <row r="815" spans="1:15" s="109" customFormat="1" ht="88.5" customHeight="1">
      <c r="A815" s="118"/>
      <c r="B815" s="427"/>
      <c r="C815" s="491" t="s">
        <v>56</v>
      </c>
      <c r="D815" s="491"/>
      <c r="E815" s="491"/>
      <c r="F815" s="491"/>
      <c r="G815" s="491"/>
      <c r="H815" s="491"/>
      <c r="I815" s="119">
        <v>927</v>
      </c>
      <c r="J815" s="120">
        <v>104</v>
      </c>
      <c r="K815" s="121">
        <v>0</v>
      </c>
      <c r="L815" s="119">
        <v>0</v>
      </c>
      <c r="M815" s="122">
        <v>14523.647419999998</v>
      </c>
      <c r="N815" s="122">
        <v>13236.583059999999</v>
      </c>
      <c r="O815" s="128">
        <f t="shared" si="12"/>
        <v>0.9113814648083767</v>
      </c>
    </row>
    <row r="816" spans="1:15" s="109" customFormat="1" ht="29.25" customHeight="1">
      <c r="A816" s="118"/>
      <c r="B816" s="427"/>
      <c r="C816" s="428"/>
      <c r="D816" s="488" t="s">
        <v>151</v>
      </c>
      <c r="E816" s="488"/>
      <c r="F816" s="488"/>
      <c r="G816" s="488"/>
      <c r="H816" s="488"/>
      <c r="I816" s="124">
        <v>927</v>
      </c>
      <c r="J816" s="125">
        <v>104</v>
      </c>
      <c r="K816" s="126">
        <v>20000</v>
      </c>
      <c r="L816" s="124">
        <v>0</v>
      </c>
      <c r="M816" s="127">
        <v>14523.647419999998</v>
      </c>
      <c r="N816" s="127">
        <v>13236.583059999999</v>
      </c>
      <c r="O816" s="128">
        <f t="shared" si="12"/>
        <v>0.9113814648083767</v>
      </c>
    </row>
    <row r="817" spans="1:15" s="109" customFormat="1" ht="17.25" customHeight="1">
      <c r="A817" s="118"/>
      <c r="B817" s="427"/>
      <c r="C817" s="428"/>
      <c r="D817" s="429"/>
      <c r="E817" s="488" t="s">
        <v>152</v>
      </c>
      <c r="F817" s="488"/>
      <c r="G817" s="488"/>
      <c r="H817" s="488"/>
      <c r="I817" s="124">
        <v>927</v>
      </c>
      <c r="J817" s="125">
        <v>104</v>
      </c>
      <c r="K817" s="126">
        <v>20400</v>
      </c>
      <c r="L817" s="124">
        <v>0</v>
      </c>
      <c r="M817" s="127">
        <v>14523.647419999998</v>
      </c>
      <c r="N817" s="127">
        <v>13236.583059999999</v>
      </c>
      <c r="O817" s="128">
        <f t="shared" si="12"/>
        <v>0.9113814648083767</v>
      </c>
    </row>
    <row r="818" spans="1:15" s="109" customFormat="1" ht="46.5" customHeight="1">
      <c r="A818" s="118"/>
      <c r="B818" s="427"/>
      <c r="C818" s="428"/>
      <c r="D818" s="429"/>
      <c r="E818" s="429"/>
      <c r="F818" s="488" t="s">
        <v>698</v>
      </c>
      <c r="G818" s="488"/>
      <c r="H818" s="488"/>
      <c r="I818" s="124">
        <v>927</v>
      </c>
      <c r="J818" s="125">
        <v>104</v>
      </c>
      <c r="K818" s="126">
        <v>20407</v>
      </c>
      <c r="L818" s="124">
        <v>0</v>
      </c>
      <c r="M818" s="127">
        <v>14523.647419999998</v>
      </c>
      <c r="N818" s="127">
        <v>13236.583059999999</v>
      </c>
      <c r="O818" s="128">
        <f t="shared" si="12"/>
        <v>0.9113814648083767</v>
      </c>
    </row>
    <row r="819" spans="1:15" s="109" customFormat="1" ht="29.25" customHeight="1">
      <c r="A819" s="118"/>
      <c r="B819" s="427"/>
      <c r="C819" s="428"/>
      <c r="D819" s="429"/>
      <c r="E819" s="429"/>
      <c r="F819" s="429"/>
      <c r="G819" s="489" t="s">
        <v>149</v>
      </c>
      <c r="H819" s="489"/>
      <c r="I819" s="124">
        <v>927</v>
      </c>
      <c r="J819" s="125">
        <v>104</v>
      </c>
      <c r="K819" s="126">
        <v>20407</v>
      </c>
      <c r="L819" s="124">
        <v>500</v>
      </c>
      <c r="M819" s="127">
        <v>14523.647419999998</v>
      </c>
      <c r="N819" s="127">
        <v>13236.583059999999</v>
      </c>
      <c r="O819" s="128">
        <f t="shared" si="12"/>
        <v>0.9113814648083767</v>
      </c>
    </row>
    <row r="820" spans="1:15" s="109" customFormat="1" ht="17.25" customHeight="1">
      <c r="A820" s="118"/>
      <c r="B820" s="427"/>
      <c r="C820" s="491" t="s">
        <v>66</v>
      </c>
      <c r="D820" s="491"/>
      <c r="E820" s="491"/>
      <c r="F820" s="491"/>
      <c r="G820" s="491"/>
      <c r="H820" s="491"/>
      <c r="I820" s="119">
        <v>927</v>
      </c>
      <c r="J820" s="120">
        <v>112</v>
      </c>
      <c r="K820" s="121">
        <v>0</v>
      </c>
      <c r="L820" s="119">
        <v>0</v>
      </c>
      <c r="M820" s="122">
        <v>756.12502</v>
      </c>
      <c r="N820" s="122">
        <v>754.98065</v>
      </c>
      <c r="O820" s="128">
        <f t="shared" si="12"/>
        <v>0.9984865333513233</v>
      </c>
    </row>
    <row r="821" spans="1:15" s="109" customFormat="1" ht="18.75" customHeight="1">
      <c r="A821" s="118"/>
      <c r="B821" s="427"/>
      <c r="C821" s="428"/>
      <c r="D821" s="488" t="s">
        <v>66</v>
      </c>
      <c r="E821" s="488"/>
      <c r="F821" s="488"/>
      <c r="G821" s="488"/>
      <c r="H821" s="488"/>
      <c r="I821" s="124">
        <v>927</v>
      </c>
      <c r="J821" s="125">
        <v>112</v>
      </c>
      <c r="K821" s="126">
        <v>700000</v>
      </c>
      <c r="L821" s="124">
        <v>0</v>
      </c>
      <c r="M821" s="127">
        <v>756.12502</v>
      </c>
      <c r="N821" s="127">
        <v>754.98065</v>
      </c>
      <c r="O821" s="128">
        <f t="shared" si="12"/>
        <v>0.9984865333513233</v>
      </c>
    </row>
    <row r="822" spans="1:15" s="109" customFormat="1" ht="28.5" customHeight="1">
      <c r="A822" s="118"/>
      <c r="B822" s="427"/>
      <c r="C822" s="428"/>
      <c r="D822" s="429"/>
      <c r="E822" s="488" t="s">
        <v>159</v>
      </c>
      <c r="F822" s="488"/>
      <c r="G822" s="488"/>
      <c r="H822" s="488"/>
      <c r="I822" s="124">
        <v>927</v>
      </c>
      <c r="J822" s="125">
        <v>112</v>
      </c>
      <c r="K822" s="126">
        <v>700500</v>
      </c>
      <c r="L822" s="124">
        <v>0</v>
      </c>
      <c r="M822" s="127">
        <v>756.12502</v>
      </c>
      <c r="N822" s="127">
        <v>754.98065</v>
      </c>
      <c r="O822" s="128">
        <f t="shared" si="12"/>
        <v>0.9984865333513233</v>
      </c>
    </row>
    <row r="823" spans="1:15" s="109" customFormat="1" ht="44.25" customHeight="1">
      <c r="A823" s="118"/>
      <c r="B823" s="427"/>
      <c r="C823" s="428"/>
      <c r="D823" s="429"/>
      <c r="E823" s="429"/>
      <c r="F823" s="488" t="s">
        <v>701</v>
      </c>
      <c r="G823" s="488"/>
      <c r="H823" s="488"/>
      <c r="I823" s="124">
        <v>927</v>
      </c>
      <c r="J823" s="125">
        <v>112</v>
      </c>
      <c r="K823" s="126">
        <v>700501</v>
      </c>
      <c r="L823" s="124">
        <v>0</v>
      </c>
      <c r="M823" s="127">
        <v>756.12502</v>
      </c>
      <c r="N823" s="127">
        <v>754.98065</v>
      </c>
      <c r="O823" s="128">
        <f t="shared" si="12"/>
        <v>0.9984865333513233</v>
      </c>
    </row>
    <row r="824" spans="1:15" s="109" customFormat="1" ht="18" customHeight="1">
      <c r="A824" s="118"/>
      <c r="B824" s="427"/>
      <c r="C824" s="428"/>
      <c r="D824" s="429"/>
      <c r="E824" s="429"/>
      <c r="F824" s="429"/>
      <c r="G824" s="489" t="s">
        <v>157</v>
      </c>
      <c r="H824" s="489"/>
      <c r="I824" s="124">
        <v>927</v>
      </c>
      <c r="J824" s="125">
        <v>112</v>
      </c>
      <c r="K824" s="126">
        <v>700501</v>
      </c>
      <c r="L824" s="124">
        <v>13</v>
      </c>
      <c r="M824" s="127">
        <v>756.12502</v>
      </c>
      <c r="N824" s="127">
        <v>754.98065</v>
      </c>
      <c r="O824" s="128">
        <f t="shared" si="12"/>
        <v>0.9984865333513233</v>
      </c>
    </row>
    <row r="825" spans="1:15" s="109" customFormat="1" ht="30.75" customHeight="1">
      <c r="A825" s="118"/>
      <c r="B825" s="427"/>
      <c r="C825" s="491" t="s">
        <v>69</v>
      </c>
      <c r="D825" s="491"/>
      <c r="E825" s="491"/>
      <c r="F825" s="491"/>
      <c r="G825" s="491"/>
      <c r="H825" s="491"/>
      <c r="I825" s="119">
        <v>927</v>
      </c>
      <c r="J825" s="120">
        <v>114</v>
      </c>
      <c r="K825" s="121">
        <v>0</v>
      </c>
      <c r="L825" s="119">
        <v>0</v>
      </c>
      <c r="M825" s="122">
        <v>52541.84621</v>
      </c>
      <c r="N825" s="122">
        <v>50236.93071</v>
      </c>
      <c r="O825" s="128">
        <f t="shared" si="12"/>
        <v>0.9561318136635762</v>
      </c>
    </row>
    <row r="826" spans="1:15" s="109" customFormat="1" ht="57" customHeight="1">
      <c r="A826" s="118"/>
      <c r="B826" s="427"/>
      <c r="C826" s="428"/>
      <c r="D826" s="488" t="s">
        <v>338</v>
      </c>
      <c r="E826" s="488"/>
      <c r="F826" s="488"/>
      <c r="G826" s="488"/>
      <c r="H826" s="488"/>
      <c r="I826" s="124">
        <v>927</v>
      </c>
      <c r="J826" s="125">
        <v>114</v>
      </c>
      <c r="K826" s="126">
        <v>900000</v>
      </c>
      <c r="L826" s="124">
        <v>0</v>
      </c>
      <c r="M826" s="127">
        <v>7.5</v>
      </c>
      <c r="N826" s="127">
        <v>7.5</v>
      </c>
      <c r="O826" s="128">
        <f t="shared" si="12"/>
        <v>1</v>
      </c>
    </row>
    <row r="827" spans="1:15" s="109" customFormat="1" ht="57" customHeight="1">
      <c r="A827" s="118"/>
      <c r="B827" s="427"/>
      <c r="C827" s="428"/>
      <c r="D827" s="429"/>
      <c r="E827" s="488" t="s">
        <v>339</v>
      </c>
      <c r="F827" s="488"/>
      <c r="G827" s="488"/>
      <c r="H827" s="488"/>
      <c r="I827" s="124">
        <v>927</v>
      </c>
      <c r="J827" s="125">
        <v>114</v>
      </c>
      <c r="K827" s="126">
        <v>900200</v>
      </c>
      <c r="L827" s="124">
        <v>0</v>
      </c>
      <c r="M827" s="127">
        <v>7.5</v>
      </c>
      <c r="N827" s="127">
        <v>7.5</v>
      </c>
      <c r="O827" s="128">
        <f t="shared" si="12"/>
        <v>1</v>
      </c>
    </row>
    <row r="828" spans="1:15" s="109" customFormat="1" ht="27.75" customHeight="1">
      <c r="A828" s="118"/>
      <c r="B828" s="427"/>
      <c r="C828" s="428"/>
      <c r="D828" s="429"/>
      <c r="E828" s="429"/>
      <c r="F828" s="429"/>
      <c r="G828" s="489" t="s">
        <v>149</v>
      </c>
      <c r="H828" s="489"/>
      <c r="I828" s="124">
        <v>927</v>
      </c>
      <c r="J828" s="125">
        <v>114</v>
      </c>
      <c r="K828" s="126">
        <v>900200</v>
      </c>
      <c r="L828" s="124">
        <v>500</v>
      </c>
      <c r="M828" s="127">
        <v>7.5</v>
      </c>
      <c r="N828" s="127">
        <v>7.5</v>
      </c>
      <c r="O828" s="128">
        <f t="shared" si="12"/>
        <v>1</v>
      </c>
    </row>
    <row r="829" spans="1:15" s="109" customFormat="1" ht="34.5" customHeight="1">
      <c r="A829" s="118"/>
      <c r="B829" s="427"/>
      <c r="C829" s="428"/>
      <c r="D829" s="488" t="s">
        <v>225</v>
      </c>
      <c r="E829" s="488"/>
      <c r="F829" s="488"/>
      <c r="G829" s="488"/>
      <c r="H829" s="488"/>
      <c r="I829" s="124">
        <v>927</v>
      </c>
      <c r="J829" s="125">
        <v>114</v>
      </c>
      <c r="K829" s="126">
        <v>930000</v>
      </c>
      <c r="L829" s="124">
        <v>0</v>
      </c>
      <c r="M829" s="127">
        <v>52034.04621</v>
      </c>
      <c r="N829" s="127">
        <v>49729.13071</v>
      </c>
      <c r="O829" s="128">
        <f t="shared" si="12"/>
        <v>0.9557037042497564</v>
      </c>
    </row>
    <row r="830" spans="1:15" s="109" customFormat="1" ht="30" customHeight="1">
      <c r="A830" s="118"/>
      <c r="B830" s="427"/>
      <c r="C830" s="428"/>
      <c r="D830" s="429"/>
      <c r="E830" s="488" t="s">
        <v>173</v>
      </c>
      <c r="F830" s="488"/>
      <c r="G830" s="488"/>
      <c r="H830" s="488"/>
      <c r="I830" s="124">
        <v>927</v>
      </c>
      <c r="J830" s="125">
        <v>114</v>
      </c>
      <c r="K830" s="126">
        <v>939900</v>
      </c>
      <c r="L830" s="124">
        <v>0</v>
      </c>
      <c r="M830" s="127">
        <v>52034.04621</v>
      </c>
      <c r="N830" s="127">
        <v>49729.13071</v>
      </c>
      <c r="O830" s="128">
        <f t="shared" si="12"/>
        <v>0.9557037042497564</v>
      </c>
    </row>
    <row r="831" spans="1:15" s="109" customFormat="1" ht="43.5" customHeight="1">
      <c r="A831" s="118"/>
      <c r="B831" s="427"/>
      <c r="C831" s="428"/>
      <c r="D831" s="429"/>
      <c r="E831" s="429"/>
      <c r="F831" s="488" t="s">
        <v>367</v>
      </c>
      <c r="G831" s="488"/>
      <c r="H831" s="488"/>
      <c r="I831" s="124">
        <v>927</v>
      </c>
      <c r="J831" s="125">
        <v>114</v>
      </c>
      <c r="K831" s="126">
        <v>939902</v>
      </c>
      <c r="L831" s="124">
        <v>0</v>
      </c>
      <c r="M831" s="127">
        <v>32.23802000000002</v>
      </c>
      <c r="N831" s="127">
        <v>32.23802</v>
      </c>
      <c r="O831" s="128">
        <f t="shared" si="12"/>
        <v>0.9999999999999993</v>
      </c>
    </row>
    <row r="832" spans="1:15" s="109" customFormat="1" ht="28.5" customHeight="1">
      <c r="A832" s="118"/>
      <c r="B832" s="427"/>
      <c r="C832" s="428"/>
      <c r="D832" s="429"/>
      <c r="E832" s="429"/>
      <c r="F832" s="429"/>
      <c r="G832" s="489" t="s">
        <v>175</v>
      </c>
      <c r="H832" s="489"/>
      <c r="I832" s="124">
        <v>927</v>
      </c>
      <c r="J832" s="125">
        <v>114</v>
      </c>
      <c r="K832" s="126">
        <v>939902</v>
      </c>
      <c r="L832" s="124">
        <v>1</v>
      </c>
      <c r="M832" s="127">
        <v>32.23802000000002</v>
      </c>
      <c r="N832" s="127">
        <v>32.23802</v>
      </c>
      <c r="O832" s="128">
        <f t="shared" si="12"/>
        <v>0.9999999999999993</v>
      </c>
    </row>
    <row r="833" spans="1:15" s="109" customFormat="1" ht="32.25" customHeight="1">
      <c r="A833" s="118"/>
      <c r="B833" s="427"/>
      <c r="C833" s="428"/>
      <c r="D833" s="429"/>
      <c r="E833" s="429"/>
      <c r="F833" s="488" t="s">
        <v>368</v>
      </c>
      <c r="G833" s="488"/>
      <c r="H833" s="488"/>
      <c r="I833" s="124">
        <v>927</v>
      </c>
      <c r="J833" s="125">
        <v>114</v>
      </c>
      <c r="K833" s="126">
        <v>939904</v>
      </c>
      <c r="L833" s="124">
        <v>0</v>
      </c>
      <c r="M833" s="127">
        <v>21636.670029999997</v>
      </c>
      <c r="N833" s="127">
        <v>20970.833659999997</v>
      </c>
      <c r="O833" s="128">
        <f t="shared" si="12"/>
        <v>0.969226485911335</v>
      </c>
    </row>
    <row r="834" spans="1:15" s="109" customFormat="1" ht="28.5" customHeight="1">
      <c r="A834" s="118"/>
      <c r="B834" s="427"/>
      <c r="C834" s="428"/>
      <c r="D834" s="429"/>
      <c r="E834" s="429"/>
      <c r="F834" s="429"/>
      <c r="G834" s="489" t="s">
        <v>175</v>
      </c>
      <c r="H834" s="489"/>
      <c r="I834" s="124">
        <v>927</v>
      </c>
      <c r="J834" s="125">
        <v>114</v>
      </c>
      <c r="K834" s="126">
        <v>939904</v>
      </c>
      <c r="L834" s="124">
        <v>1</v>
      </c>
      <c r="M834" s="127">
        <v>21636.670029999997</v>
      </c>
      <c r="N834" s="127">
        <v>20970.833659999997</v>
      </c>
      <c r="O834" s="128">
        <f t="shared" si="12"/>
        <v>0.969226485911335</v>
      </c>
    </row>
    <row r="835" spans="1:15" s="109" customFormat="1" ht="18" customHeight="1">
      <c r="A835" s="118"/>
      <c r="B835" s="427"/>
      <c r="C835" s="428"/>
      <c r="D835" s="429"/>
      <c r="E835" s="429"/>
      <c r="F835" s="429"/>
      <c r="G835" s="430"/>
      <c r="H835" s="431" t="s">
        <v>171</v>
      </c>
      <c r="I835" s="124">
        <v>927</v>
      </c>
      <c r="J835" s="125">
        <v>114</v>
      </c>
      <c r="K835" s="126">
        <v>939904</v>
      </c>
      <c r="L835" s="124">
        <v>1</v>
      </c>
      <c r="M835" s="127">
        <v>3.1565</v>
      </c>
      <c r="N835" s="127">
        <v>0</v>
      </c>
      <c r="O835" s="128">
        <f t="shared" si="12"/>
        <v>0</v>
      </c>
    </row>
    <row r="836" spans="1:15" s="109" customFormat="1" ht="30.75" customHeight="1">
      <c r="A836" s="118"/>
      <c r="B836" s="427"/>
      <c r="C836" s="428"/>
      <c r="D836" s="429"/>
      <c r="E836" s="429"/>
      <c r="F836" s="429"/>
      <c r="G836" s="430"/>
      <c r="H836" s="431" t="s">
        <v>153</v>
      </c>
      <c r="I836" s="124">
        <v>927</v>
      </c>
      <c r="J836" s="125">
        <v>114</v>
      </c>
      <c r="K836" s="126">
        <v>939904</v>
      </c>
      <c r="L836" s="124">
        <v>1</v>
      </c>
      <c r="M836" s="127">
        <v>549.51954</v>
      </c>
      <c r="N836" s="127">
        <v>0</v>
      </c>
      <c r="O836" s="128">
        <f t="shared" si="12"/>
        <v>0</v>
      </c>
    </row>
    <row r="837" spans="1:15" s="109" customFormat="1" ht="42.75" customHeight="1">
      <c r="A837" s="118"/>
      <c r="B837" s="427"/>
      <c r="C837" s="428"/>
      <c r="D837" s="429"/>
      <c r="E837" s="429"/>
      <c r="F837" s="488" t="s">
        <v>369</v>
      </c>
      <c r="G837" s="488"/>
      <c r="H837" s="488"/>
      <c r="I837" s="124">
        <v>927</v>
      </c>
      <c r="J837" s="125">
        <v>114</v>
      </c>
      <c r="K837" s="126">
        <v>939906</v>
      </c>
      <c r="L837" s="124">
        <v>0</v>
      </c>
      <c r="M837" s="127">
        <v>8220.21279</v>
      </c>
      <c r="N837" s="127">
        <v>8220.212790000001</v>
      </c>
      <c r="O837" s="128">
        <f t="shared" si="12"/>
        <v>1.0000000000000002</v>
      </c>
    </row>
    <row r="838" spans="1:15" s="109" customFormat="1" ht="26.25" customHeight="1">
      <c r="A838" s="118"/>
      <c r="B838" s="427"/>
      <c r="C838" s="428"/>
      <c r="D838" s="429"/>
      <c r="E838" s="429"/>
      <c r="F838" s="429"/>
      <c r="G838" s="489" t="s">
        <v>175</v>
      </c>
      <c r="H838" s="489"/>
      <c r="I838" s="124">
        <v>927</v>
      </c>
      <c r="J838" s="125">
        <v>114</v>
      </c>
      <c r="K838" s="126">
        <v>939906</v>
      </c>
      <c r="L838" s="124">
        <v>1</v>
      </c>
      <c r="M838" s="127">
        <v>8220.21279</v>
      </c>
      <c r="N838" s="127">
        <v>8220.212790000001</v>
      </c>
      <c r="O838" s="128">
        <f t="shared" si="12"/>
        <v>1.0000000000000002</v>
      </c>
    </row>
    <row r="839" spans="1:15" s="109" customFormat="1" ht="43.5" customHeight="1">
      <c r="A839" s="118"/>
      <c r="B839" s="427"/>
      <c r="C839" s="428"/>
      <c r="D839" s="429"/>
      <c r="E839" s="429"/>
      <c r="F839" s="429"/>
      <c r="G839" s="430"/>
      <c r="H839" s="431" t="s">
        <v>218</v>
      </c>
      <c r="I839" s="124">
        <v>927</v>
      </c>
      <c r="J839" s="125">
        <v>114</v>
      </c>
      <c r="K839" s="126">
        <v>939906</v>
      </c>
      <c r="L839" s="124">
        <v>1</v>
      </c>
      <c r="M839" s="127">
        <v>300</v>
      </c>
      <c r="N839" s="127">
        <v>0</v>
      </c>
      <c r="O839" s="128">
        <f t="shared" si="12"/>
        <v>0</v>
      </c>
    </row>
    <row r="840" spans="1:15" s="109" customFormat="1" ht="27.75" customHeight="1">
      <c r="A840" s="118"/>
      <c r="B840" s="427"/>
      <c r="C840" s="428"/>
      <c r="D840" s="429"/>
      <c r="E840" s="429"/>
      <c r="F840" s="429"/>
      <c r="G840" s="430"/>
      <c r="H840" s="431" t="s">
        <v>153</v>
      </c>
      <c r="I840" s="124">
        <v>927</v>
      </c>
      <c r="J840" s="125">
        <v>114</v>
      </c>
      <c r="K840" s="126">
        <v>939906</v>
      </c>
      <c r="L840" s="124">
        <v>1</v>
      </c>
      <c r="M840" s="127">
        <v>653.98653</v>
      </c>
      <c r="N840" s="127">
        <v>0</v>
      </c>
      <c r="O840" s="128">
        <f t="shared" si="12"/>
        <v>0</v>
      </c>
    </row>
    <row r="841" spans="1:15" s="109" customFormat="1" ht="42.75" customHeight="1">
      <c r="A841" s="118"/>
      <c r="B841" s="427"/>
      <c r="C841" s="428"/>
      <c r="D841" s="429"/>
      <c r="E841" s="429"/>
      <c r="F841" s="488" t="s">
        <v>370</v>
      </c>
      <c r="G841" s="488"/>
      <c r="H841" s="488"/>
      <c r="I841" s="124">
        <v>927</v>
      </c>
      <c r="J841" s="125">
        <v>114</v>
      </c>
      <c r="K841" s="126">
        <v>939907</v>
      </c>
      <c r="L841" s="124">
        <v>0</v>
      </c>
      <c r="M841" s="127">
        <v>22144.92537</v>
      </c>
      <c r="N841" s="127">
        <v>20505.846239999995</v>
      </c>
      <c r="O841" s="128">
        <f t="shared" si="12"/>
        <v>0.9259839849259331</v>
      </c>
    </row>
    <row r="842" spans="1:15" s="109" customFormat="1" ht="27.75" customHeight="1">
      <c r="A842" s="118"/>
      <c r="B842" s="427"/>
      <c r="C842" s="428"/>
      <c r="D842" s="429"/>
      <c r="E842" s="429"/>
      <c r="F842" s="429"/>
      <c r="G842" s="489" t="s">
        <v>175</v>
      </c>
      <c r="H842" s="489"/>
      <c r="I842" s="124">
        <v>927</v>
      </c>
      <c r="J842" s="125">
        <v>114</v>
      </c>
      <c r="K842" s="126">
        <v>939907</v>
      </c>
      <c r="L842" s="124">
        <v>1</v>
      </c>
      <c r="M842" s="127">
        <v>22144.92537</v>
      </c>
      <c r="N842" s="127">
        <v>20505.846239999995</v>
      </c>
      <c r="O842" s="128">
        <f t="shared" si="12"/>
        <v>0.9259839849259331</v>
      </c>
    </row>
    <row r="843" spans="1:15" s="109" customFormat="1" ht="27" customHeight="1">
      <c r="A843" s="118"/>
      <c r="B843" s="427"/>
      <c r="C843" s="428"/>
      <c r="D843" s="429"/>
      <c r="E843" s="429"/>
      <c r="F843" s="429"/>
      <c r="G843" s="430"/>
      <c r="H843" s="431" t="s">
        <v>153</v>
      </c>
      <c r="I843" s="124">
        <v>927</v>
      </c>
      <c r="J843" s="125">
        <v>114</v>
      </c>
      <c r="K843" s="126">
        <v>939907</v>
      </c>
      <c r="L843" s="124">
        <v>1</v>
      </c>
      <c r="M843" s="127">
        <v>228.26502</v>
      </c>
      <c r="N843" s="127">
        <v>0</v>
      </c>
      <c r="O843" s="128">
        <f t="shared" si="12"/>
        <v>0</v>
      </c>
    </row>
    <row r="844" spans="1:15" s="109" customFormat="1" ht="45" customHeight="1">
      <c r="A844" s="118"/>
      <c r="B844" s="427"/>
      <c r="C844" s="428"/>
      <c r="D844" s="488" t="s">
        <v>349</v>
      </c>
      <c r="E844" s="488"/>
      <c r="F844" s="488"/>
      <c r="G844" s="488"/>
      <c r="H844" s="488"/>
      <c r="I844" s="124">
        <v>927</v>
      </c>
      <c r="J844" s="125">
        <v>114</v>
      </c>
      <c r="K844" s="126">
        <v>1020000</v>
      </c>
      <c r="L844" s="124">
        <v>0</v>
      </c>
      <c r="M844" s="127">
        <v>500.3</v>
      </c>
      <c r="N844" s="127">
        <v>500.3</v>
      </c>
      <c r="O844" s="128">
        <f t="shared" si="12"/>
        <v>1</v>
      </c>
    </row>
    <row r="845" spans="1:15" s="109" customFormat="1" ht="29.25" customHeight="1">
      <c r="A845" s="118"/>
      <c r="B845" s="427"/>
      <c r="C845" s="428"/>
      <c r="D845" s="429"/>
      <c r="E845" s="488" t="s">
        <v>371</v>
      </c>
      <c r="F845" s="488"/>
      <c r="G845" s="488"/>
      <c r="H845" s="488"/>
      <c r="I845" s="124">
        <v>927</v>
      </c>
      <c r="J845" s="125">
        <v>114</v>
      </c>
      <c r="K845" s="126">
        <v>1020200</v>
      </c>
      <c r="L845" s="124">
        <v>0</v>
      </c>
      <c r="M845" s="127">
        <v>500.3</v>
      </c>
      <c r="N845" s="127">
        <v>500.3</v>
      </c>
      <c r="O845" s="128">
        <f t="shared" si="12"/>
        <v>1</v>
      </c>
    </row>
    <row r="846" spans="1:15" ht="74.25" customHeight="1">
      <c r="A846" s="118"/>
      <c r="B846" s="427"/>
      <c r="C846" s="428"/>
      <c r="D846" s="429"/>
      <c r="E846" s="429"/>
      <c r="F846" s="488" t="s">
        <v>372</v>
      </c>
      <c r="G846" s="488"/>
      <c r="H846" s="492"/>
      <c r="I846" s="119">
        <v>927</v>
      </c>
      <c r="J846" s="120">
        <v>114</v>
      </c>
      <c r="K846" s="121">
        <v>1020201</v>
      </c>
      <c r="L846" s="119">
        <v>0</v>
      </c>
      <c r="M846" s="122">
        <v>500.3</v>
      </c>
      <c r="N846" s="122">
        <v>500.3</v>
      </c>
      <c r="O846" s="123">
        <f t="shared" si="12"/>
        <v>1</v>
      </c>
    </row>
    <row r="847" spans="1:15" ht="14.25" customHeight="1">
      <c r="A847" s="118"/>
      <c r="B847" s="427"/>
      <c r="C847" s="428"/>
      <c r="D847" s="429"/>
      <c r="E847" s="429"/>
      <c r="F847" s="429"/>
      <c r="G847" s="489" t="s">
        <v>352</v>
      </c>
      <c r="H847" s="493"/>
      <c r="I847" s="119">
        <v>927</v>
      </c>
      <c r="J847" s="120">
        <v>114</v>
      </c>
      <c r="K847" s="121">
        <v>1020201</v>
      </c>
      <c r="L847" s="119">
        <v>3</v>
      </c>
      <c r="M847" s="122">
        <v>500.3</v>
      </c>
      <c r="N847" s="122">
        <v>500.3</v>
      </c>
      <c r="O847" s="123">
        <f t="shared" si="12"/>
        <v>1</v>
      </c>
    </row>
    <row r="848" spans="1:15" s="109" customFormat="1" ht="57" customHeight="1">
      <c r="A848" s="118"/>
      <c r="B848" s="427"/>
      <c r="C848" s="491" t="s">
        <v>74</v>
      </c>
      <c r="D848" s="491"/>
      <c r="E848" s="491"/>
      <c r="F848" s="491"/>
      <c r="G848" s="491"/>
      <c r="H848" s="491"/>
      <c r="I848" s="119">
        <v>927</v>
      </c>
      <c r="J848" s="120">
        <v>309</v>
      </c>
      <c r="K848" s="121">
        <v>0</v>
      </c>
      <c r="L848" s="119">
        <v>0</v>
      </c>
      <c r="M848" s="122">
        <v>2970.9</v>
      </c>
      <c r="N848" s="122">
        <v>2970.9</v>
      </c>
      <c r="O848" s="123">
        <f aca="true" t="shared" si="13" ref="O848:O911">N848/M848</f>
        <v>1</v>
      </c>
    </row>
    <row r="849" spans="1:15" s="109" customFormat="1" ht="14.25" customHeight="1">
      <c r="A849" s="118"/>
      <c r="B849" s="427"/>
      <c r="C849" s="428"/>
      <c r="D849" s="488" t="s">
        <v>66</v>
      </c>
      <c r="E849" s="488"/>
      <c r="F849" s="488"/>
      <c r="G849" s="488"/>
      <c r="H849" s="488"/>
      <c r="I849" s="124">
        <v>927</v>
      </c>
      <c r="J849" s="125">
        <v>309</v>
      </c>
      <c r="K849" s="126">
        <v>700000</v>
      </c>
      <c r="L849" s="124">
        <v>0</v>
      </c>
      <c r="M849" s="127">
        <v>10</v>
      </c>
      <c r="N849" s="127">
        <v>10</v>
      </c>
      <c r="O849" s="128">
        <f t="shared" si="13"/>
        <v>1</v>
      </c>
    </row>
    <row r="850" spans="1:15" s="109" customFormat="1" ht="27.75" customHeight="1">
      <c r="A850" s="118"/>
      <c r="B850" s="427"/>
      <c r="C850" s="428"/>
      <c r="D850" s="429"/>
      <c r="E850" s="488" t="s">
        <v>159</v>
      </c>
      <c r="F850" s="488"/>
      <c r="G850" s="488"/>
      <c r="H850" s="488"/>
      <c r="I850" s="124">
        <v>927</v>
      </c>
      <c r="J850" s="125">
        <v>309</v>
      </c>
      <c r="K850" s="126">
        <v>700500</v>
      </c>
      <c r="L850" s="124">
        <v>0</v>
      </c>
      <c r="M850" s="127">
        <v>10</v>
      </c>
      <c r="N850" s="127">
        <v>10</v>
      </c>
      <c r="O850" s="128">
        <f t="shared" si="13"/>
        <v>1</v>
      </c>
    </row>
    <row r="851" spans="1:15" s="109" customFormat="1" ht="44.25" customHeight="1">
      <c r="A851" s="118"/>
      <c r="B851" s="427"/>
      <c r="C851" s="428"/>
      <c r="D851" s="429"/>
      <c r="E851" s="429"/>
      <c r="F851" s="488" t="s">
        <v>701</v>
      </c>
      <c r="G851" s="488"/>
      <c r="H851" s="488"/>
      <c r="I851" s="124">
        <v>927</v>
      </c>
      <c r="J851" s="125">
        <v>309</v>
      </c>
      <c r="K851" s="126">
        <v>700501</v>
      </c>
      <c r="L851" s="124">
        <v>0</v>
      </c>
      <c r="M851" s="127">
        <v>10</v>
      </c>
      <c r="N851" s="127">
        <v>10</v>
      </c>
      <c r="O851" s="128">
        <f t="shared" si="13"/>
        <v>1</v>
      </c>
    </row>
    <row r="852" spans="1:15" s="109" customFormat="1" ht="16.5" customHeight="1">
      <c r="A852" s="118"/>
      <c r="B852" s="427"/>
      <c r="C852" s="428"/>
      <c r="D852" s="429"/>
      <c r="E852" s="429"/>
      <c r="F852" s="429"/>
      <c r="G852" s="489" t="s">
        <v>157</v>
      </c>
      <c r="H852" s="489"/>
      <c r="I852" s="124">
        <v>927</v>
      </c>
      <c r="J852" s="125">
        <v>309</v>
      </c>
      <c r="K852" s="126">
        <v>700501</v>
      </c>
      <c r="L852" s="124">
        <v>13</v>
      </c>
      <c r="M852" s="127">
        <v>10</v>
      </c>
      <c r="N852" s="127">
        <v>10</v>
      </c>
      <c r="O852" s="128">
        <f t="shared" si="13"/>
        <v>1</v>
      </c>
    </row>
    <row r="853" spans="1:15" s="109" customFormat="1" ht="60" customHeight="1">
      <c r="A853" s="118"/>
      <c r="B853" s="427"/>
      <c r="C853" s="428"/>
      <c r="D853" s="488" t="s">
        <v>231</v>
      </c>
      <c r="E853" s="488"/>
      <c r="F853" s="488"/>
      <c r="G853" s="488"/>
      <c r="H853" s="488"/>
      <c r="I853" s="124">
        <v>927</v>
      </c>
      <c r="J853" s="125">
        <v>309</v>
      </c>
      <c r="K853" s="126">
        <v>2180000</v>
      </c>
      <c r="L853" s="124">
        <v>0</v>
      </c>
      <c r="M853" s="127">
        <v>2960.9</v>
      </c>
      <c r="N853" s="127">
        <v>2960.9</v>
      </c>
      <c r="O853" s="128">
        <f t="shared" si="13"/>
        <v>1</v>
      </c>
    </row>
    <row r="854" spans="1:15" s="109" customFormat="1" ht="58.5" customHeight="1">
      <c r="A854" s="118"/>
      <c r="B854" s="427"/>
      <c r="C854" s="428"/>
      <c r="D854" s="429"/>
      <c r="E854" s="488" t="s">
        <v>373</v>
      </c>
      <c r="F854" s="488"/>
      <c r="G854" s="488"/>
      <c r="H854" s="488"/>
      <c r="I854" s="124">
        <v>927</v>
      </c>
      <c r="J854" s="125">
        <v>309</v>
      </c>
      <c r="K854" s="126">
        <v>2180200</v>
      </c>
      <c r="L854" s="124">
        <v>0</v>
      </c>
      <c r="M854" s="127">
        <v>2960.9</v>
      </c>
      <c r="N854" s="127">
        <v>2960.9</v>
      </c>
      <c r="O854" s="128">
        <f t="shared" si="13"/>
        <v>1</v>
      </c>
    </row>
    <row r="855" spans="1:15" s="109" customFormat="1" ht="138" customHeight="1">
      <c r="A855" s="118"/>
      <c r="B855" s="427"/>
      <c r="C855" s="428"/>
      <c r="D855" s="429"/>
      <c r="E855" s="429"/>
      <c r="F855" s="488" t="s">
        <v>374</v>
      </c>
      <c r="G855" s="488"/>
      <c r="H855" s="488"/>
      <c r="I855" s="124">
        <v>927</v>
      </c>
      <c r="J855" s="125">
        <v>309</v>
      </c>
      <c r="K855" s="126">
        <v>2180202</v>
      </c>
      <c r="L855" s="124">
        <v>0</v>
      </c>
      <c r="M855" s="127">
        <v>2960.9</v>
      </c>
      <c r="N855" s="127">
        <v>2960.9</v>
      </c>
      <c r="O855" s="128">
        <f t="shared" si="13"/>
        <v>1</v>
      </c>
    </row>
    <row r="856" spans="1:15" s="109" customFormat="1" ht="56.25" customHeight="1">
      <c r="A856" s="118"/>
      <c r="B856" s="427"/>
      <c r="C856" s="428"/>
      <c r="D856" s="429"/>
      <c r="E856" s="429"/>
      <c r="F856" s="429"/>
      <c r="G856" s="489" t="s">
        <v>375</v>
      </c>
      <c r="H856" s="489"/>
      <c r="I856" s="124">
        <v>927</v>
      </c>
      <c r="J856" s="125">
        <v>309</v>
      </c>
      <c r="K856" s="126">
        <v>2180202</v>
      </c>
      <c r="L856" s="124">
        <v>14</v>
      </c>
      <c r="M856" s="127">
        <v>2960.9</v>
      </c>
      <c r="N856" s="127">
        <v>2960.9</v>
      </c>
      <c r="O856" s="128">
        <f t="shared" si="13"/>
        <v>1</v>
      </c>
    </row>
    <row r="857" spans="1:15" s="109" customFormat="1" ht="17.25" customHeight="1">
      <c r="A857" s="118"/>
      <c r="B857" s="427"/>
      <c r="C857" s="491" t="s">
        <v>79</v>
      </c>
      <c r="D857" s="491"/>
      <c r="E857" s="491"/>
      <c r="F857" s="491"/>
      <c r="G857" s="491"/>
      <c r="H857" s="491"/>
      <c r="I857" s="119">
        <v>927</v>
      </c>
      <c r="J857" s="120">
        <v>408</v>
      </c>
      <c r="K857" s="121">
        <v>0</v>
      </c>
      <c r="L857" s="119">
        <v>0</v>
      </c>
      <c r="M857" s="122">
        <v>24277.72121</v>
      </c>
      <c r="N857" s="122">
        <v>20915.132560000002</v>
      </c>
      <c r="O857" s="128">
        <f t="shared" si="13"/>
        <v>0.8614948816277309</v>
      </c>
    </row>
    <row r="858" spans="1:15" s="109" customFormat="1" ht="12.75" customHeight="1">
      <c r="A858" s="118"/>
      <c r="B858" s="427"/>
      <c r="C858" s="428"/>
      <c r="D858" s="488" t="s">
        <v>376</v>
      </c>
      <c r="E858" s="488"/>
      <c r="F858" s="488"/>
      <c r="G858" s="488"/>
      <c r="H858" s="488"/>
      <c r="I858" s="124">
        <v>927</v>
      </c>
      <c r="J858" s="125">
        <v>408</v>
      </c>
      <c r="K858" s="126">
        <v>3030000</v>
      </c>
      <c r="L858" s="124">
        <v>0</v>
      </c>
      <c r="M858" s="127">
        <v>24277.72121</v>
      </c>
      <c r="N858" s="127">
        <v>20915.132560000002</v>
      </c>
      <c r="O858" s="128">
        <f t="shared" si="13"/>
        <v>0.8614948816277309</v>
      </c>
    </row>
    <row r="859" spans="1:15" s="109" customFormat="1" ht="30" customHeight="1">
      <c r="A859" s="118"/>
      <c r="B859" s="427"/>
      <c r="C859" s="428"/>
      <c r="D859" s="429"/>
      <c r="E859" s="488" t="s">
        <v>377</v>
      </c>
      <c r="F859" s="488"/>
      <c r="G859" s="488"/>
      <c r="H859" s="488"/>
      <c r="I859" s="124">
        <v>927</v>
      </c>
      <c r="J859" s="125">
        <v>408</v>
      </c>
      <c r="K859" s="126">
        <v>3030200</v>
      </c>
      <c r="L859" s="124">
        <v>0</v>
      </c>
      <c r="M859" s="127">
        <v>24277.72121</v>
      </c>
      <c r="N859" s="127">
        <v>20915.132560000002</v>
      </c>
      <c r="O859" s="128">
        <f t="shared" si="13"/>
        <v>0.8614948816277309</v>
      </c>
    </row>
    <row r="860" spans="1:15" s="109" customFormat="1" ht="28.5" customHeight="1">
      <c r="A860" s="118"/>
      <c r="B860" s="427"/>
      <c r="C860" s="428"/>
      <c r="D860" s="429"/>
      <c r="E860" s="429"/>
      <c r="F860" s="488" t="s">
        <v>378</v>
      </c>
      <c r="G860" s="488"/>
      <c r="H860" s="488"/>
      <c r="I860" s="124">
        <v>927</v>
      </c>
      <c r="J860" s="125">
        <v>408</v>
      </c>
      <c r="K860" s="126">
        <v>3030201</v>
      </c>
      <c r="L860" s="124">
        <v>0</v>
      </c>
      <c r="M860" s="127">
        <v>5553.108</v>
      </c>
      <c r="N860" s="127">
        <v>5553.108</v>
      </c>
      <c r="O860" s="128">
        <f t="shared" si="13"/>
        <v>1</v>
      </c>
    </row>
    <row r="861" spans="1:15" s="109" customFormat="1" ht="32.25" customHeight="1">
      <c r="A861" s="118"/>
      <c r="B861" s="427"/>
      <c r="C861" s="428"/>
      <c r="D861" s="429"/>
      <c r="E861" s="429"/>
      <c r="F861" s="429"/>
      <c r="G861" s="489" t="s">
        <v>149</v>
      </c>
      <c r="H861" s="489"/>
      <c r="I861" s="124">
        <v>927</v>
      </c>
      <c r="J861" s="125">
        <v>408</v>
      </c>
      <c r="K861" s="126">
        <v>3030201</v>
      </c>
      <c r="L861" s="124">
        <v>500</v>
      </c>
      <c r="M861" s="127">
        <v>5553.108</v>
      </c>
      <c r="N861" s="127">
        <v>5553.108</v>
      </c>
      <c r="O861" s="128">
        <f t="shared" si="13"/>
        <v>1</v>
      </c>
    </row>
    <row r="862" spans="1:15" s="109" customFormat="1" ht="14.25" customHeight="1">
      <c r="A862" s="118"/>
      <c r="B862" s="427"/>
      <c r="C862" s="428"/>
      <c r="D862" s="429"/>
      <c r="E862" s="429"/>
      <c r="F862" s="488" t="s">
        <v>379</v>
      </c>
      <c r="G862" s="488"/>
      <c r="H862" s="488"/>
      <c r="I862" s="124">
        <v>927</v>
      </c>
      <c r="J862" s="125">
        <v>408</v>
      </c>
      <c r="K862" s="126">
        <v>3030202</v>
      </c>
      <c r="L862" s="124">
        <v>0</v>
      </c>
      <c r="M862" s="127">
        <v>4031.5522300000002</v>
      </c>
      <c r="N862" s="127">
        <v>4031.55223</v>
      </c>
      <c r="O862" s="128">
        <f t="shared" si="13"/>
        <v>0.9999999999999999</v>
      </c>
    </row>
    <row r="863" spans="1:15" s="109" customFormat="1" ht="31.5" customHeight="1">
      <c r="A863" s="118"/>
      <c r="B863" s="427"/>
      <c r="C863" s="428"/>
      <c r="D863" s="429"/>
      <c r="E863" s="429"/>
      <c r="F863" s="429"/>
      <c r="G863" s="489" t="s">
        <v>149</v>
      </c>
      <c r="H863" s="489"/>
      <c r="I863" s="124">
        <v>927</v>
      </c>
      <c r="J863" s="125">
        <v>408</v>
      </c>
      <c r="K863" s="126">
        <v>3030202</v>
      </c>
      <c r="L863" s="124">
        <v>500</v>
      </c>
      <c r="M863" s="127">
        <v>4031.5522300000002</v>
      </c>
      <c r="N863" s="127">
        <v>4031.55223</v>
      </c>
      <c r="O863" s="128">
        <f t="shared" si="13"/>
        <v>0.9999999999999999</v>
      </c>
    </row>
    <row r="864" spans="1:15" s="109" customFormat="1" ht="105" customHeight="1">
      <c r="A864" s="118"/>
      <c r="B864" s="427"/>
      <c r="C864" s="428"/>
      <c r="D864" s="429"/>
      <c r="E864" s="429"/>
      <c r="F864" s="488" t="s">
        <v>380</v>
      </c>
      <c r="G864" s="488"/>
      <c r="H864" s="488"/>
      <c r="I864" s="124">
        <v>927</v>
      </c>
      <c r="J864" s="125">
        <v>408</v>
      </c>
      <c r="K864" s="126">
        <v>3030203</v>
      </c>
      <c r="L864" s="124">
        <v>0</v>
      </c>
      <c r="M864" s="127">
        <v>7812.450670000001</v>
      </c>
      <c r="N864" s="127">
        <v>6003.193490000001</v>
      </c>
      <c r="O864" s="128">
        <f t="shared" si="13"/>
        <v>0.7684136186680075</v>
      </c>
    </row>
    <row r="865" spans="1:15" s="109" customFormat="1" ht="17.25" customHeight="1">
      <c r="A865" s="118"/>
      <c r="B865" s="427"/>
      <c r="C865" s="428"/>
      <c r="D865" s="429"/>
      <c r="E865" s="429"/>
      <c r="F865" s="429"/>
      <c r="G865" s="489" t="s">
        <v>164</v>
      </c>
      <c r="H865" s="489"/>
      <c r="I865" s="124">
        <v>927</v>
      </c>
      <c r="J865" s="125">
        <v>408</v>
      </c>
      <c r="K865" s="126">
        <v>3030203</v>
      </c>
      <c r="L865" s="124">
        <v>18</v>
      </c>
      <c r="M865" s="127">
        <v>7812.450670000001</v>
      </c>
      <c r="N865" s="127">
        <v>6003.193490000001</v>
      </c>
      <c r="O865" s="128">
        <f t="shared" si="13"/>
        <v>0.7684136186680075</v>
      </c>
    </row>
    <row r="866" spans="1:15" s="109" customFormat="1" ht="93" customHeight="1">
      <c r="A866" s="118"/>
      <c r="B866" s="427"/>
      <c r="C866" s="428"/>
      <c r="D866" s="429"/>
      <c r="E866" s="429"/>
      <c r="F866" s="488" t="s">
        <v>381</v>
      </c>
      <c r="G866" s="488"/>
      <c r="H866" s="488"/>
      <c r="I866" s="124">
        <v>927</v>
      </c>
      <c r="J866" s="125">
        <v>408</v>
      </c>
      <c r="K866" s="126">
        <v>3030204</v>
      </c>
      <c r="L866" s="124">
        <v>0</v>
      </c>
      <c r="M866" s="127">
        <v>6880.61031</v>
      </c>
      <c r="N866" s="127">
        <v>5327.27884</v>
      </c>
      <c r="O866" s="128">
        <f t="shared" si="13"/>
        <v>0.7742451032661375</v>
      </c>
    </row>
    <row r="867" spans="1:15" s="109" customFormat="1" ht="16.5" customHeight="1">
      <c r="A867" s="118"/>
      <c r="B867" s="427"/>
      <c r="C867" s="428"/>
      <c r="D867" s="429"/>
      <c r="E867" s="429"/>
      <c r="F867" s="429"/>
      <c r="G867" s="489" t="s">
        <v>164</v>
      </c>
      <c r="H867" s="489"/>
      <c r="I867" s="124">
        <v>927</v>
      </c>
      <c r="J867" s="125">
        <v>408</v>
      </c>
      <c r="K867" s="126">
        <v>3030204</v>
      </c>
      <c r="L867" s="124">
        <v>18</v>
      </c>
      <c r="M867" s="127">
        <v>6880.61031</v>
      </c>
      <c r="N867" s="127">
        <v>5327.27884</v>
      </c>
      <c r="O867" s="128">
        <f t="shared" si="13"/>
        <v>0.7742451032661375</v>
      </c>
    </row>
    <row r="868" spans="1:15" s="109" customFormat="1" ht="15.75" customHeight="1">
      <c r="A868" s="118"/>
      <c r="B868" s="427"/>
      <c r="C868" s="491" t="s">
        <v>81</v>
      </c>
      <c r="D868" s="491"/>
      <c r="E868" s="491"/>
      <c r="F868" s="491"/>
      <c r="G868" s="491"/>
      <c r="H868" s="491"/>
      <c r="I868" s="119">
        <v>927</v>
      </c>
      <c r="J868" s="120">
        <v>409</v>
      </c>
      <c r="K868" s="121">
        <v>0</v>
      </c>
      <c r="L868" s="119">
        <v>0</v>
      </c>
      <c r="M868" s="122">
        <v>49961.15</v>
      </c>
      <c r="N868" s="122">
        <v>49961.15</v>
      </c>
      <c r="O868" s="128">
        <f t="shared" si="13"/>
        <v>1</v>
      </c>
    </row>
    <row r="869" spans="1:15" s="109" customFormat="1" ht="15.75" customHeight="1">
      <c r="A869" s="118"/>
      <c r="B869" s="427"/>
      <c r="C869" s="428"/>
      <c r="D869" s="488" t="s">
        <v>81</v>
      </c>
      <c r="E869" s="488"/>
      <c r="F869" s="488"/>
      <c r="G869" s="488"/>
      <c r="H869" s="488"/>
      <c r="I869" s="124">
        <v>927</v>
      </c>
      <c r="J869" s="125">
        <v>409</v>
      </c>
      <c r="K869" s="126">
        <v>3150000</v>
      </c>
      <c r="L869" s="124">
        <v>0</v>
      </c>
      <c r="M869" s="127">
        <v>49961.15</v>
      </c>
      <c r="N869" s="127">
        <v>49961.15</v>
      </c>
      <c r="O869" s="128">
        <f t="shared" si="13"/>
        <v>1</v>
      </c>
    </row>
    <row r="870" spans="1:15" s="109" customFormat="1" ht="17.25" customHeight="1">
      <c r="A870" s="118"/>
      <c r="B870" s="427"/>
      <c r="C870" s="428"/>
      <c r="D870" s="429"/>
      <c r="E870" s="488" t="s">
        <v>382</v>
      </c>
      <c r="F870" s="488"/>
      <c r="G870" s="488"/>
      <c r="H870" s="488"/>
      <c r="I870" s="124">
        <v>927</v>
      </c>
      <c r="J870" s="125">
        <v>409</v>
      </c>
      <c r="K870" s="126">
        <v>3150200</v>
      </c>
      <c r="L870" s="124">
        <v>0</v>
      </c>
      <c r="M870" s="127">
        <v>49961.15</v>
      </c>
      <c r="N870" s="127">
        <v>49961.15</v>
      </c>
      <c r="O870" s="128">
        <f t="shared" si="13"/>
        <v>1</v>
      </c>
    </row>
    <row r="871" spans="1:15" ht="180.75" customHeight="1">
      <c r="A871" s="118"/>
      <c r="B871" s="427"/>
      <c r="C871" s="428"/>
      <c r="D871" s="429"/>
      <c r="E871" s="429"/>
      <c r="F871" s="488" t="s">
        <v>383</v>
      </c>
      <c r="G871" s="488"/>
      <c r="H871" s="492"/>
      <c r="I871" s="119">
        <v>927</v>
      </c>
      <c r="J871" s="120">
        <v>409</v>
      </c>
      <c r="K871" s="121">
        <v>3150201</v>
      </c>
      <c r="L871" s="119">
        <v>0</v>
      </c>
      <c r="M871" s="122">
        <v>46762</v>
      </c>
      <c r="N871" s="122">
        <v>46762</v>
      </c>
      <c r="O871" s="123">
        <f t="shared" si="13"/>
        <v>1</v>
      </c>
    </row>
    <row r="872" spans="1:15" ht="17.25" customHeight="1">
      <c r="A872" s="118"/>
      <c r="B872" s="427"/>
      <c r="C872" s="428"/>
      <c r="D872" s="429"/>
      <c r="E872" s="429"/>
      <c r="F872" s="429"/>
      <c r="G872" s="489" t="s">
        <v>352</v>
      </c>
      <c r="H872" s="493"/>
      <c r="I872" s="119">
        <v>927</v>
      </c>
      <c r="J872" s="120">
        <v>409</v>
      </c>
      <c r="K872" s="121">
        <v>3150201</v>
      </c>
      <c r="L872" s="119">
        <v>3</v>
      </c>
      <c r="M872" s="122">
        <v>46762</v>
      </c>
      <c r="N872" s="122">
        <v>46762</v>
      </c>
      <c r="O872" s="123">
        <f t="shared" si="13"/>
        <v>1</v>
      </c>
    </row>
    <row r="873" spans="1:15" ht="104.25" customHeight="1">
      <c r="A873" s="118"/>
      <c r="B873" s="427"/>
      <c r="C873" s="428"/>
      <c r="D873" s="429"/>
      <c r="E873" s="429"/>
      <c r="F873" s="488" t="s">
        <v>384</v>
      </c>
      <c r="G873" s="488"/>
      <c r="H873" s="492"/>
      <c r="I873" s="119">
        <v>927</v>
      </c>
      <c r="J873" s="120">
        <v>409</v>
      </c>
      <c r="K873" s="121">
        <v>3150204</v>
      </c>
      <c r="L873" s="119">
        <v>0</v>
      </c>
      <c r="M873" s="122">
        <v>3199.15</v>
      </c>
      <c r="N873" s="122">
        <v>3199.15</v>
      </c>
      <c r="O873" s="123">
        <f t="shared" si="13"/>
        <v>1</v>
      </c>
    </row>
    <row r="874" spans="1:15" ht="17.25" customHeight="1">
      <c r="A874" s="118"/>
      <c r="B874" s="427"/>
      <c r="C874" s="428"/>
      <c r="D874" s="429"/>
      <c r="E874" s="429"/>
      <c r="F874" s="429"/>
      <c r="G874" s="489" t="s">
        <v>352</v>
      </c>
      <c r="H874" s="493"/>
      <c r="I874" s="119">
        <v>927</v>
      </c>
      <c r="J874" s="120">
        <v>409</v>
      </c>
      <c r="K874" s="121">
        <v>3150204</v>
      </c>
      <c r="L874" s="119">
        <v>3</v>
      </c>
      <c r="M874" s="122">
        <v>3199.15</v>
      </c>
      <c r="N874" s="122">
        <v>3199.15</v>
      </c>
      <c r="O874" s="123">
        <f t="shared" si="13"/>
        <v>1</v>
      </c>
    </row>
    <row r="875" spans="1:15" s="109" customFormat="1" ht="19.5" customHeight="1">
      <c r="A875" s="118"/>
      <c r="B875" s="427"/>
      <c r="C875" s="491" t="s">
        <v>85</v>
      </c>
      <c r="D875" s="491"/>
      <c r="E875" s="491"/>
      <c r="F875" s="491"/>
      <c r="G875" s="491"/>
      <c r="H875" s="491"/>
      <c r="I875" s="119">
        <v>927</v>
      </c>
      <c r="J875" s="120">
        <v>501</v>
      </c>
      <c r="K875" s="121">
        <v>0</v>
      </c>
      <c r="L875" s="119">
        <v>0</v>
      </c>
      <c r="M875" s="122">
        <v>3887286.5302999998</v>
      </c>
      <c r="N875" s="122">
        <v>390597.4629</v>
      </c>
      <c r="O875" s="128">
        <f t="shared" si="13"/>
        <v>0.10048074919495471</v>
      </c>
    </row>
    <row r="876" spans="1:15" s="109" customFormat="1" ht="72.75" customHeight="1">
      <c r="A876" s="118"/>
      <c r="B876" s="427"/>
      <c r="C876" s="428"/>
      <c r="D876" s="488" t="s">
        <v>385</v>
      </c>
      <c r="E876" s="488"/>
      <c r="F876" s="488"/>
      <c r="G876" s="488"/>
      <c r="H876" s="488"/>
      <c r="I876" s="124">
        <v>927</v>
      </c>
      <c r="J876" s="125">
        <v>501</v>
      </c>
      <c r="K876" s="126">
        <v>980000</v>
      </c>
      <c r="L876" s="124">
        <v>0</v>
      </c>
      <c r="M876" s="127">
        <v>390.70739999999853</v>
      </c>
      <c r="N876" s="127">
        <v>0</v>
      </c>
      <c r="O876" s="128">
        <f t="shared" si="13"/>
        <v>0</v>
      </c>
    </row>
    <row r="877" spans="1:15" s="109" customFormat="1" ht="120" customHeight="1">
      <c r="A877" s="118"/>
      <c r="B877" s="427"/>
      <c r="C877" s="428"/>
      <c r="D877" s="429"/>
      <c r="E877" s="488" t="s">
        <v>386</v>
      </c>
      <c r="F877" s="488"/>
      <c r="G877" s="488"/>
      <c r="H877" s="488"/>
      <c r="I877" s="124">
        <v>927</v>
      </c>
      <c r="J877" s="125">
        <v>501</v>
      </c>
      <c r="K877" s="126">
        <v>980200</v>
      </c>
      <c r="L877" s="124">
        <v>0</v>
      </c>
      <c r="M877" s="127">
        <v>390.70739999999853</v>
      </c>
      <c r="N877" s="127">
        <v>0</v>
      </c>
      <c r="O877" s="128">
        <f t="shared" si="13"/>
        <v>0</v>
      </c>
    </row>
    <row r="878" spans="1:15" s="109" customFormat="1" ht="103.5" customHeight="1">
      <c r="A878" s="118"/>
      <c r="B878" s="427"/>
      <c r="C878" s="428"/>
      <c r="D878" s="429"/>
      <c r="E878" s="429"/>
      <c r="F878" s="488" t="s">
        <v>387</v>
      </c>
      <c r="G878" s="488"/>
      <c r="H878" s="488"/>
      <c r="I878" s="124">
        <v>927</v>
      </c>
      <c r="J878" s="125">
        <v>501</v>
      </c>
      <c r="K878" s="126">
        <v>980201</v>
      </c>
      <c r="L878" s="124">
        <v>0</v>
      </c>
      <c r="M878" s="127">
        <v>390.70739999999853</v>
      </c>
      <c r="N878" s="127">
        <v>0</v>
      </c>
      <c r="O878" s="128">
        <f t="shared" si="13"/>
        <v>0</v>
      </c>
    </row>
    <row r="879" spans="1:15" s="109" customFormat="1" ht="30.75" customHeight="1">
      <c r="A879" s="118"/>
      <c r="B879" s="427"/>
      <c r="C879" s="428"/>
      <c r="D879" s="429"/>
      <c r="E879" s="429"/>
      <c r="F879" s="429"/>
      <c r="G879" s="489" t="s">
        <v>149</v>
      </c>
      <c r="H879" s="489"/>
      <c r="I879" s="124">
        <v>927</v>
      </c>
      <c r="J879" s="125">
        <v>501</v>
      </c>
      <c r="K879" s="126">
        <v>980201</v>
      </c>
      <c r="L879" s="124">
        <v>500</v>
      </c>
      <c r="M879" s="127">
        <v>390.70739999999853</v>
      </c>
      <c r="N879" s="127">
        <v>0</v>
      </c>
      <c r="O879" s="128">
        <f t="shared" si="13"/>
        <v>0</v>
      </c>
    </row>
    <row r="880" spans="1:15" s="109" customFormat="1" ht="12.75" customHeight="1">
      <c r="A880" s="118"/>
      <c r="B880" s="427"/>
      <c r="C880" s="428"/>
      <c r="D880" s="488" t="s">
        <v>388</v>
      </c>
      <c r="E880" s="488"/>
      <c r="F880" s="488"/>
      <c r="G880" s="488"/>
      <c r="H880" s="488"/>
      <c r="I880" s="124">
        <v>927</v>
      </c>
      <c r="J880" s="125">
        <v>501</v>
      </c>
      <c r="K880" s="126">
        <v>1000000</v>
      </c>
      <c r="L880" s="124">
        <v>0</v>
      </c>
      <c r="M880" s="127">
        <v>3730557.559</v>
      </c>
      <c r="N880" s="127">
        <v>239269.199</v>
      </c>
      <c r="O880" s="128">
        <f t="shared" si="13"/>
        <v>0.0641376510657934</v>
      </c>
    </row>
    <row r="881" spans="1:15" s="109" customFormat="1" ht="88.5" customHeight="1">
      <c r="A881" s="118"/>
      <c r="B881" s="427"/>
      <c r="C881" s="428"/>
      <c r="D881" s="429"/>
      <c r="E881" s="488" t="s">
        <v>389</v>
      </c>
      <c r="F881" s="488"/>
      <c r="G881" s="488"/>
      <c r="H881" s="488"/>
      <c r="I881" s="124">
        <v>927</v>
      </c>
      <c r="J881" s="125">
        <v>501</v>
      </c>
      <c r="K881" s="126">
        <v>1008200</v>
      </c>
      <c r="L881" s="124">
        <v>0</v>
      </c>
      <c r="M881" s="127">
        <v>3730557.559</v>
      </c>
      <c r="N881" s="127">
        <v>239269.199</v>
      </c>
      <c r="O881" s="128">
        <f t="shared" si="13"/>
        <v>0.0641376510657934</v>
      </c>
    </row>
    <row r="882" spans="1:15" ht="135" customHeight="1">
      <c r="A882" s="118"/>
      <c r="B882" s="427"/>
      <c r="C882" s="428"/>
      <c r="D882" s="429"/>
      <c r="E882" s="429"/>
      <c r="F882" s="488" t="s">
        <v>390</v>
      </c>
      <c r="G882" s="488"/>
      <c r="H882" s="492"/>
      <c r="I882" s="119">
        <v>927</v>
      </c>
      <c r="J882" s="120">
        <v>501</v>
      </c>
      <c r="K882" s="121">
        <v>1008201</v>
      </c>
      <c r="L882" s="119">
        <v>0</v>
      </c>
      <c r="M882" s="122">
        <v>2636.42</v>
      </c>
      <c r="N882" s="122">
        <v>2636.42</v>
      </c>
      <c r="O882" s="123">
        <f t="shared" si="13"/>
        <v>1</v>
      </c>
    </row>
    <row r="883" spans="1:15" ht="15" customHeight="1">
      <c r="A883" s="118"/>
      <c r="B883" s="427"/>
      <c r="C883" s="428"/>
      <c r="D883" s="429"/>
      <c r="E883" s="429"/>
      <c r="F883" s="429"/>
      <c r="G883" s="489" t="s">
        <v>352</v>
      </c>
      <c r="H883" s="493"/>
      <c r="I883" s="119">
        <v>927</v>
      </c>
      <c r="J883" s="120">
        <v>501</v>
      </c>
      <c r="K883" s="121">
        <v>1008201</v>
      </c>
      <c r="L883" s="119">
        <v>3</v>
      </c>
      <c r="M883" s="122">
        <v>2636.42</v>
      </c>
      <c r="N883" s="122">
        <v>2636.42</v>
      </c>
      <c r="O883" s="123">
        <f t="shared" si="13"/>
        <v>1</v>
      </c>
    </row>
    <row r="884" spans="1:15" ht="136.5" customHeight="1">
      <c r="A884" s="118"/>
      <c r="B884" s="427"/>
      <c r="C884" s="428"/>
      <c r="D884" s="429"/>
      <c r="E884" s="429"/>
      <c r="F884" s="488" t="s">
        <v>391</v>
      </c>
      <c r="G884" s="488"/>
      <c r="H884" s="492"/>
      <c r="I884" s="119">
        <v>927</v>
      </c>
      <c r="J884" s="120">
        <v>501</v>
      </c>
      <c r="K884" s="121">
        <v>1008202</v>
      </c>
      <c r="L884" s="119">
        <v>0</v>
      </c>
      <c r="M884" s="122">
        <v>1661.101</v>
      </c>
      <c r="N884" s="122">
        <v>1661.101</v>
      </c>
      <c r="O884" s="123">
        <f t="shared" si="13"/>
        <v>1</v>
      </c>
    </row>
    <row r="885" spans="1:15" ht="19.5" customHeight="1">
      <c r="A885" s="118"/>
      <c r="B885" s="427"/>
      <c r="C885" s="428"/>
      <c r="D885" s="429"/>
      <c r="E885" s="429"/>
      <c r="F885" s="429"/>
      <c r="G885" s="489" t="s">
        <v>352</v>
      </c>
      <c r="H885" s="493"/>
      <c r="I885" s="119">
        <v>927</v>
      </c>
      <c r="J885" s="120">
        <v>501</v>
      </c>
      <c r="K885" s="121">
        <v>1008202</v>
      </c>
      <c r="L885" s="119">
        <v>3</v>
      </c>
      <c r="M885" s="122">
        <v>1661.101</v>
      </c>
      <c r="N885" s="122">
        <v>1661.101</v>
      </c>
      <c r="O885" s="123">
        <f t="shared" si="13"/>
        <v>1</v>
      </c>
    </row>
    <row r="886" spans="1:15" ht="134.25" customHeight="1">
      <c r="A886" s="118"/>
      <c r="B886" s="427"/>
      <c r="C886" s="428"/>
      <c r="D886" s="429"/>
      <c r="E886" s="429"/>
      <c r="F886" s="488" t="s">
        <v>392</v>
      </c>
      <c r="G886" s="488"/>
      <c r="H886" s="492"/>
      <c r="I886" s="119">
        <v>927</v>
      </c>
      <c r="J886" s="120">
        <v>501</v>
      </c>
      <c r="K886" s="121">
        <v>1008203</v>
      </c>
      <c r="L886" s="119">
        <v>0</v>
      </c>
      <c r="M886" s="122">
        <v>1512.201</v>
      </c>
      <c r="N886" s="122">
        <v>1512.201</v>
      </c>
      <c r="O886" s="123">
        <f t="shared" si="13"/>
        <v>1</v>
      </c>
    </row>
    <row r="887" spans="1:15" ht="18" customHeight="1">
      <c r="A887" s="118"/>
      <c r="B887" s="427"/>
      <c r="C887" s="428"/>
      <c r="D887" s="429"/>
      <c r="E887" s="429"/>
      <c r="F887" s="429"/>
      <c r="G887" s="489" t="s">
        <v>352</v>
      </c>
      <c r="H887" s="493"/>
      <c r="I887" s="119">
        <v>927</v>
      </c>
      <c r="J887" s="120">
        <v>501</v>
      </c>
      <c r="K887" s="121">
        <v>1008203</v>
      </c>
      <c r="L887" s="119">
        <v>3</v>
      </c>
      <c r="M887" s="122">
        <v>1512.201</v>
      </c>
      <c r="N887" s="122">
        <v>1512.201</v>
      </c>
      <c r="O887" s="123">
        <f t="shared" si="13"/>
        <v>1</v>
      </c>
    </row>
    <row r="888" spans="1:15" ht="120.75" customHeight="1">
      <c r="A888" s="118"/>
      <c r="B888" s="427"/>
      <c r="C888" s="428"/>
      <c r="D888" s="429"/>
      <c r="E888" s="429"/>
      <c r="F888" s="488" t="s">
        <v>393</v>
      </c>
      <c r="G888" s="488"/>
      <c r="H888" s="492"/>
      <c r="I888" s="119">
        <v>927</v>
      </c>
      <c r="J888" s="120">
        <v>501</v>
      </c>
      <c r="K888" s="121">
        <v>1008204</v>
      </c>
      <c r="L888" s="119">
        <v>0</v>
      </c>
      <c r="M888" s="122">
        <v>632.782</v>
      </c>
      <c r="N888" s="122">
        <v>632.782</v>
      </c>
      <c r="O888" s="123">
        <f t="shared" si="13"/>
        <v>1</v>
      </c>
    </row>
    <row r="889" spans="1:15" ht="18.75" customHeight="1">
      <c r="A889" s="118"/>
      <c r="B889" s="427"/>
      <c r="C889" s="428"/>
      <c r="D889" s="429"/>
      <c r="E889" s="429"/>
      <c r="F889" s="429"/>
      <c r="G889" s="489" t="s">
        <v>352</v>
      </c>
      <c r="H889" s="493"/>
      <c r="I889" s="119">
        <v>927</v>
      </c>
      <c r="J889" s="120">
        <v>501</v>
      </c>
      <c r="K889" s="121">
        <v>1008204</v>
      </c>
      <c r="L889" s="119">
        <v>3</v>
      </c>
      <c r="M889" s="122">
        <v>632.782</v>
      </c>
      <c r="N889" s="122">
        <v>632.782</v>
      </c>
      <c r="O889" s="123">
        <f t="shared" si="13"/>
        <v>1</v>
      </c>
    </row>
    <row r="890" spans="1:15" ht="136.5" customHeight="1">
      <c r="A890" s="118"/>
      <c r="B890" s="427"/>
      <c r="C890" s="428"/>
      <c r="D890" s="429"/>
      <c r="E890" s="429"/>
      <c r="F890" s="488" t="s">
        <v>394</v>
      </c>
      <c r="G890" s="488"/>
      <c r="H890" s="492"/>
      <c r="I890" s="119">
        <v>927</v>
      </c>
      <c r="J890" s="120">
        <v>501</v>
      </c>
      <c r="K890" s="121">
        <v>1008205</v>
      </c>
      <c r="L890" s="119">
        <v>0</v>
      </c>
      <c r="M890" s="122">
        <v>542.028</v>
      </c>
      <c r="N890" s="122">
        <v>542.028</v>
      </c>
      <c r="O890" s="123">
        <f t="shared" si="13"/>
        <v>1</v>
      </c>
    </row>
    <row r="891" spans="1:15" ht="18.75" customHeight="1">
      <c r="A891" s="118"/>
      <c r="B891" s="427"/>
      <c r="C891" s="428"/>
      <c r="D891" s="429"/>
      <c r="E891" s="429"/>
      <c r="F891" s="429"/>
      <c r="G891" s="489" t="s">
        <v>352</v>
      </c>
      <c r="H891" s="493"/>
      <c r="I891" s="119">
        <v>927</v>
      </c>
      <c r="J891" s="120">
        <v>501</v>
      </c>
      <c r="K891" s="121">
        <v>1008205</v>
      </c>
      <c r="L891" s="119">
        <v>3</v>
      </c>
      <c r="M891" s="122">
        <v>542.028</v>
      </c>
      <c r="N891" s="122">
        <v>542.028</v>
      </c>
      <c r="O891" s="123">
        <f t="shared" si="13"/>
        <v>1</v>
      </c>
    </row>
    <row r="892" spans="1:15" ht="75.75" customHeight="1">
      <c r="A892" s="118"/>
      <c r="B892" s="427"/>
      <c r="C892" s="428"/>
      <c r="D892" s="429"/>
      <c r="E892" s="429"/>
      <c r="F892" s="488" t="s">
        <v>395</v>
      </c>
      <c r="G892" s="488"/>
      <c r="H892" s="492"/>
      <c r="I892" s="119">
        <v>927</v>
      </c>
      <c r="J892" s="120">
        <v>501</v>
      </c>
      <c r="K892" s="121">
        <v>1008206</v>
      </c>
      <c r="L892" s="119">
        <v>0</v>
      </c>
      <c r="M892" s="122">
        <v>173.945</v>
      </c>
      <c r="N892" s="122">
        <v>173.945</v>
      </c>
      <c r="O892" s="123">
        <f t="shared" si="13"/>
        <v>1</v>
      </c>
    </row>
    <row r="893" spans="1:15" ht="18" customHeight="1">
      <c r="A893" s="118"/>
      <c r="B893" s="427"/>
      <c r="C893" s="428"/>
      <c r="D893" s="429"/>
      <c r="E893" s="429"/>
      <c r="F893" s="429"/>
      <c r="G893" s="489" t="s">
        <v>352</v>
      </c>
      <c r="H893" s="493"/>
      <c r="I893" s="119">
        <v>927</v>
      </c>
      <c r="J893" s="120">
        <v>501</v>
      </c>
      <c r="K893" s="121">
        <v>1008206</v>
      </c>
      <c r="L893" s="119">
        <v>3</v>
      </c>
      <c r="M893" s="122">
        <v>173.945</v>
      </c>
      <c r="N893" s="122">
        <v>173.945</v>
      </c>
      <c r="O893" s="123">
        <f t="shared" si="13"/>
        <v>1</v>
      </c>
    </row>
    <row r="894" spans="1:15" ht="75" customHeight="1">
      <c r="A894" s="118"/>
      <c r="B894" s="427"/>
      <c r="C894" s="428"/>
      <c r="D894" s="429"/>
      <c r="E894" s="429"/>
      <c r="F894" s="488" t="s">
        <v>451</v>
      </c>
      <c r="G894" s="488"/>
      <c r="H894" s="492"/>
      <c r="I894" s="119">
        <v>927</v>
      </c>
      <c r="J894" s="120">
        <v>501</v>
      </c>
      <c r="K894" s="121">
        <v>1008207</v>
      </c>
      <c r="L894" s="119">
        <v>0</v>
      </c>
      <c r="M894" s="122">
        <v>329.175</v>
      </c>
      <c r="N894" s="122">
        <v>329.175</v>
      </c>
      <c r="O894" s="123">
        <f t="shared" si="13"/>
        <v>1</v>
      </c>
    </row>
    <row r="895" spans="1:15" ht="18" customHeight="1">
      <c r="A895" s="118"/>
      <c r="B895" s="427"/>
      <c r="C895" s="428"/>
      <c r="D895" s="429"/>
      <c r="E895" s="429"/>
      <c r="F895" s="429"/>
      <c r="G895" s="489" t="s">
        <v>352</v>
      </c>
      <c r="H895" s="493"/>
      <c r="I895" s="119">
        <v>927</v>
      </c>
      <c r="J895" s="120">
        <v>501</v>
      </c>
      <c r="K895" s="121">
        <v>1008207</v>
      </c>
      <c r="L895" s="119">
        <v>3</v>
      </c>
      <c r="M895" s="122">
        <v>329.175</v>
      </c>
      <c r="N895" s="122">
        <v>329.175</v>
      </c>
      <c r="O895" s="123">
        <f t="shared" si="13"/>
        <v>1</v>
      </c>
    </row>
    <row r="896" spans="1:15" ht="121.5" customHeight="1">
      <c r="A896" s="118"/>
      <c r="B896" s="427"/>
      <c r="C896" s="428"/>
      <c r="D896" s="429"/>
      <c r="E896" s="429"/>
      <c r="F896" s="488" t="s">
        <v>406</v>
      </c>
      <c r="G896" s="488"/>
      <c r="H896" s="492"/>
      <c r="I896" s="119">
        <v>927</v>
      </c>
      <c r="J896" s="120">
        <v>501</v>
      </c>
      <c r="K896" s="121">
        <v>1008208</v>
      </c>
      <c r="L896" s="119">
        <v>0</v>
      </c>
      <c r="M896" s="122">
        <v>160269.907</v>
      </c>
      <c r="N896" s="122">
        <v>160269.907</v>
      </c>
      <c r="O896" s="123">
        <f t="shared" si="13"/>
        <v>1</v>
      </c>
    </row>
    <row r="897" spans="1:15" ht="17.25" customHeight="1">
      <c r="A897" s="118"/>
      <c r="B897" s="427"/>
      <c r="C897" s="428"/>
      <c r="D897" s="429"/>
      <c r="E897" s="429"/>
      <c r="F897" s="429"/>
      <c r="G897" s="489" t="s">
        <v>352</v>
      </c>
      <c r="H897" s="493"/>
      <c r="I897" s="119">
        <v>927</v>
      </c>
      <c r="J897" s="120">
        <v>501</v>
      </c>
      <c r="K897" s="121">
        <v>1008208</v>
      </c>
      <c r="L897" s="119">
        <v>3</v>
      </c>
      <c r="M897" s="122">
        <v>160269.907</v>
      </c>
      <c r="N897" s="122">
        <v>160269.907</v>
      </c>
      <c r="O897" s="123">
        <f t="shared" si="13"/>
        <v>1</v>
      </c>
    </row>
    <row r="898" spans="1:15" ht="105.75" customHeight="1">
      <c r="A898" s="118"/>
      <c r="B898" s="427"/>
      <c r="C898" s="428"/>
      <c r="D898" s="429"/>
      <c r="E898" s="429"/>
      <c r="F898" s="488" t="s">
        <v>407</v>
      </c>
      <c r="G898" s="488"/>
      <c r="H898" s="492"/>
      <c r="I898" s="119">
        <v>927</v>
      </c>
      <c r="J898" s="120">
        <v>501</v>
      </c>
      <c r="K898" s="121">
        <v>1008209</v>
      </c>
      <c r="L898" s="119">
        <v>0</v>
      </c>
      <c r="M898" s="122">
        <v>172198.883</v>
      </c>
      <c r="N898" s="122">
        <v>60872.44</v>
      </c>
      <c r="O898" s="123">
        <f t="shared" si="13"/>
        <v>0.3535007831612938</v>
      </c>
    </row>
    <row r="899" spans="1:15" ht="15" customHeight="1">
      <c r="A899" s="118"/>
      <c r="B899" s="427"/>
      <c r="C899" s="428"/>
      <c r="D899" s="429"/>
      <c r="E899" s="429"/>
      <c r="F899" s="429"/>
      <c r="G899" s="489" t="s">
        <v>352</v>
      </c>
      <c r="H899" s="493"/>
      <c r="I899" s="119">
        <v>927</v>
      </c>
      <c r="J899" s="120">
        <v>501</v>
      </c>
      <c r="K899" s="121">
        <v>1008209</v>
      </c>
      <c r="L899" s="119">
        <v>3</v>
      </c>
      <c r="M899" s="122">
        <v>172198.883</v>
      </c>
      <c r="N899" s="122">
        <v>60872.44</v>
      </c>
      <c r="O899" s="123">
        <f t="shared" si="13"/>
        <v>0.3535007831612938</v>
      </c>
    </row>
    <row r="900" spans="1:15" ht="72.75" customHeight="1">
      <c r="A900" s="118"/>
      <c r="B900" s="427"/>
      <c r="C900" s="428"/>
      <c r="D900" s="429"/>
      <c r="E900" s="429"/>
      <c r="F900" s="488" t="s">
        <v>408</v>
      </c>
      <c r="G900" s="488"/>
      <c r="H900" s="492"/>
      <c r="I900" s="119">
        <v>927</v>
      </c>
      <c r="J900" s="120">
        <v>501</v>
      </c>
      <c r="K900" s="121">
        <v>1008210</v>
      </c>
      <c r="L900" s="119">
        <v>0</v>
      </c>
      <c r="M900" s="122">
        <v>8781.94</v>
      </c>
      <c r="N900" s="122">
        <v>3678.33</v>
      </c>
      <c r="O900" s="123">
        <f t="shared" si="13"/>
        <v>0.41885164325877877</v>
      </c>
    </row>
    <row r="901" spans="1:15" ht="17.25" customHeight="1">
      <c r="A901" s="118"/>
      <c r="B901" s="427"/>
      <c r="C901" s="428"/>
      <c r="D901" s="429"/>
      <c r="E901" s="429"/>
      <c r="F901" s="429"/>
      <c r="G901" s="489" t="s">
        <v>352</v>
      </c>
      <c r="H901" s="493"/>
      <c r="I901" s="119">
        <v>927</v>
      </c>
      <c r="J901" s="120">
        <v>501</v>
      </c>
      <c r="K901" s="121">
        <v>1008210</v>
      </c>
      <c r="L901" s="119">
        <v>3</v>
      </c>
      <c r="M901" s="122">
        <v>8781.94</v>
      </c>
      <c r="N901" s="122">
        <v>3678.33</v>
      </c>
      <c r="O901" s="123">
        <f t="shared" si="13"/>
        <v>0.41885164325877877</v>
      </c>
    </row>
    <row r="902" spans="1:15" ht="75.75" customHeight="1">
      <c r="A902" s="118"/>
      <c r="B902" s="427"/>
      <c r="C902" s="428"/>
      <c r="D902" s="429"/>
      <c r="E902" s="429"/>
      <c r="F902" s="488" t="s">
        <v>917</v>
      </c>
      <c r="G902" s="488"/>
      <c r="H902" s="492"/>
      <c r="I902" s="119">
        <v>927</v>
      </c>
      <c r="J902" s="120">
        <v>501</v>
      </c>
      <c r="K902" s="121">
        <v>1008211</v>
      </c>
      <c r="L902" s="119">
        <v>0</v>
      </c>
      <c r="M902" s="122">
        <v>16401.15</v>
      </c>
      <c r="N902" s="122">
        <v>6960.87</v>
      </c>
      <c r="O902" s="123">
        <f t="shared" si="13"/>
        <v>0.4244135319779405</v>
      </c>
    </row>
    <row r="903" spans="1:15" ht="18" customHeight="1">
      <c r="A903" s="118"/>
      <c r="B903" s="427"/>
      <c r="C903" s="428"/>
      <c r="D903" s="429"/>
      <c r="E903" s="429"/>
      <c r="F903" s="429"/>
      <c r="G903" s="489" t="s">
        <v>352</v>
      </c>
      <c r="H903" s="493"/>
      <c r="I903" s="119">
        <v>927</v>
      </c>
      <c r="J903" s="120">
        <v>501</v>
      </c>
      <c r="K903" s="121">
        <v>1008211</v>
      </c>
      <c r="L903" s="119">
        <v>3</v>
      </c>
      <c r="M903" s="122">
        <v>16401.15</v>
      </c>
      <c r="N903" s="122">
        <v>6960.87</v>
      </c>
      <c r="O903" s="123">
        <f t="shared" si="13"/>
        <v>0.4244135319779405</v>
      </c>
    </row>
    <row r="904" spans="1:15" ht="107.25" customHeight="1">
      <c r="A904" s="118"/>
      <c r="B904" s="427"/>
      <c r="C904" s="428"/>
      <c r="D904" s="429"/>
      <c r="E904" s="429"/>
      <c r="F904" s="488" t="s">
        <v>410</v>
      </c>
      <c r="G904" s="488"/>
      <c r="H904" s="492"/>
      <c r="I904" s="119">
        <v>927</v>
      </c>
      <c r="J904" s="120">
        <v>501</v>
      </c>
      <c r="K904" s="121">
        <v>1008212</v>
      </c>
      <c r="L904" s="119">
        <v>0</v>
      </c>
      <c r="M904" s="122">
        <v>1802198.607</v>
      </c>
      <c r="N904" s="122">
        <v>0</v>
      </c>
      <c r="O904" s="123">
        <f t="shared" si="13"/>
        <v>0</v>
      </c>
    </row>
    <row r="905" spans="1:15" ht="24.75" customHeight="1">
      <c r="A905" s="118"/>
      <c r="B905" s="427"/>
      <c r="C905" s="428"/>
      <c r="D905" s="429"/>
      <c r="E905" s="429"/>
      <c r="F905" s="429"/>
      <c r="G905" s="489" t="s">
        <v>352</v>
      </c>
      <c r="H905" s="493"/>
      <c r="I905" s="119">
        <v>927</v>
      </c>
      <c r="J905" s="120">
        <v>501</v>
      </c>
      <c r="K905" s="121">
        <v>1008212</v>
      </c>
      <c r="L905" s="119">
        <v>3</v>
      </c>
      <c r="M905" s="122">
        <v>1802198.607</v>
      </c>
      <c r="N905" s="122">
        <v>0</v>
      </c>
      <c r="O905" s="123">
        <f t="shared" si="13"/>
        <v>0</v>
      </c>
    </row>
    <row r="906" spans="1:15" ht="106.5" customHeight="1">
      <c r="A906" s="118"/>
      <c r="B906" s="427"/>
      <c r="C906" s="428"/>
      <c r="D906" s="429"/>
      <c r="E906" s="429"/>
      <c r="F906" s="488" t="s">
        <v>411</v>
      </c>
      <c r="G906" s="488"/>
      <c r="H906" s="492"/>
      <c r="I906" s="119">
        <v>927</v>
      </c>
      <c r="J906" s="120">
        <v>501</v>
      </c>
      <c r="K906" s="121">
        <v>1008213</v>
      </c>
      <c r="L906" s="119">
        <v>0</v>
      </c>
      <c r="M906" s="122">
        <v>133064.21</v>
      </c>
      <c r="N906" s="122">
        <v>0</v>
      </c>
      <c r="O906" s="123">
        <f t="shared" si="13"/>
        <v>0</v>
      </c>
    </row>
    <row r="907" spans="1:15" ht="14.25" customHeight="1">
      <c r="A907" s="118"/>
      <c r="B907" s="427"/>
      <c r="C907" s="428"/>
      <c r="D907" s="429"/>
      <c r="E907" s="429"/>
      <c r="F907" s="429"/>
      <c r="G907" s="489" t="s">
        <v>352</v>
      </c>
      <c r="H907" s="493"/>
      <c r="I907" s="119">
        <v>927</v>
      </c>
      <c r="J907" s="120">
        <v>501</v>
      </c>
      <c r="K907" s="121">
        <v>1008213</v>
      </c>
      <c r="L907" s="119">
        <v>3</v>
      </c>
      <c r="M907" s="122">
        <v>133064.21</v>
      </c>
      <c r="N907" s="122">
        <v>0</v>
      </c>
      <c r="O907" s="123">
        <f t="shared" si="13"/>
        <v>0</v>
      </c>
    </row>
    <row r="908" spans="1:15" ht="105.75" customHeight="1">
      <c r="A908" s="118"/>
      <c r="B908" s="427"/>
      <c r="C908" s="428"/>
      <c r="D908" s="429"/>
      <c r="E908" s="429"/>
      <c r="F908" s="488" t="s">
        <v>412</v>
      </c>
      <c r="G908" s="488"/>
      <c r="H908" s="492"/>
      <c r="I908" s="119">
        <v>927</v>
      </c>
      <c r="J908" s="120">
        <v>501</v>
      </c>
      <c r="K908" s="121">
        <v>1008214</v>
      </c>
      <c r="L908" s="119">
        <v>0</v>
      </c>
      <c r="M908" s="122">
        <v>104969.53</v>
      </c>
      <c r="N908" s="122">
        <v>0</v>
      </c>
      <c r="O908" s="123">
        <f t="shared" si="13"/>
        <v>0</v>
      </c>
    </row>
    <row r="909" spans="1:15" ht="17.25" customHeight="1">
      <c r="A909" s="118"/>
      <c r="B909" s="427"/>
      <c r="C909" s="428"/>
      <c r="D909" s="429"/>
      <c r="E909" s="429"/>
      <c r="F909" s="429"/>
      <c r="G909" s="489" t="s">
        <v>352</v>
      </c>
      <c r="H909" s="493"/>
      <c r="I909" s="119">
        <v>927</v>
      </c>
      <c r="J909" s="120">
        <v>501</v>
      </c>
      <c r="K909" s="121">
        <v>1008214</v>
      </c>
      <c r="L909" s="119">
        <v>3</v>
      </c>
      <c r="M909" s="122">
        <v>104969.53</v>
      </c>
      <c r="N909" s="122">
        <v>0</v>
      </c>
      <c r="O909" s="123">
        <f t="shared" si="13"/>
        <v>0</v>
      </c>
    </row>
    <row r="910" spans="1:15" ht="103.5" customHeight="1">
      <c r="A910" s="118"/>
      <c r="B910" s="427"/>
      <c r="C910" s="428"/>
      <c r="D910" s="429"/>
      <c r="E910" s="429"/>
      <c r="F910" s="488" t="s">
        <v>413</v>
      </c>
      <c r="G910" s="488"/>
      <c r="H910" s="492"/>
      <c r="I910" s="119">
        <v>927</v>
      </c>
      <c r="J910" s="120">
        <v>501</v>
      </c>
      <c r="K910" s="121">
        <v>1008215</v>
      </c>
      <c r="L910" s="119">
        <v>0</v>
      </c>
      <c r="M910" s="122">
        <v>57750.09</v>
      </c>
      <c r="N910" s="122">
        <v>0</v>
      </c>
      <c r="O910" s="123">
        <f t="shared" si="13"/>
        <v>0</v>
      </c>
    </row>
    <row r="911" spans="1:15" ht="23.25" customHeight="1">
      <c r="A911" s="118"/>
      <c r="B911" s="427"/>
      <c r="C911" s="428"/>
      <c r="D911" s="429"/>
      <c r="E911" s="429"/>
      <c r="F911" s="429"/>
      <c r="G911" s="489" t="s">
        <v>352</v>
      </c>
      <c r="H911" s="493"/>
      <c r="I911" s="119">
        <v>927</v>
      </c>
      <c r="J911" s="120">
        <v>501</v>
      </c>
      <c r="K911" s="121">
        <v>1008215</v>
      </c>
      <c r="L911" s="119">
        <v>3</v>
      </c>
      <c r="M911" s="122">
        <v>57750.09</v>
      </c>
      <c r="N911" s="122">
        <v>0</v>
      </c>
      <c r="O911" s="123">
        <f t="shared" si="13"/>
        <v>0</v>
      </c>
    </row>
    <row r="912" spans="1:15" ht="123" customHeight="1">
      <c r="A912" s="118"/>
      <c r="B912" s="427"/>
      <c r="C912" s="428"/>
      <c r="D912" s="429"/>
      <c r="E912" s="429"/>
      <c r="F912" s="488" t="s">
        <v>414</v>
      </c>
      <c r="G912" s="488"/>
      <c r="H912" s="492"/>
      <c r="I912" s="119">
        <v>927</v>
      </c>
      <c r="J912" s="120">
        <v>501</v>
      </c>
      <c r="K912" s="121">
        <v>1008216</v>
      </c>
      <c r="L912" s="119">
        <v>0</v>
      </c>
      <c r="M912" s="122">
        <v>118985.5</v>
      </c>
      <c r="N912" s="122">
        <v>0</v>
      </c>
      <c r="O912" s="123">
        <f aca="true" t="shared" si="14" ref="O912:O975">N912/M912</f>
        <v>0</v>
      </c>
    </row>
    <row r="913" spans="1:15" ht="24.75" customHeight="1">
      <c r="A913" s="118"/>
      <c r="B913" s="427"/>
      <c r="C913" s="428"/>
      <c r="D913" s="429"/>
      <c r="E913" s="429"/>
      <c r="F913" s="429"/>
      <c r="G913" s="489" t="s">
        <v>352</v>
      </c>
      <c r="H913" s="493"/>
      <c r="I913" s="119">
        <v>927</v>
      </c>
      <c r="J913" s="120">
        <v>501</v>
      </c>
      <c r="K913" s="121">
        <v>1008216</v>
      </c>
      <c r="L913" s="119">
        <v>3</v>
      </c>
      <c r="M913" s="122">
        <v>118985.5</v>
      </c>
      <c r="N913" s="122">
        <v>0</v>
      </c>
      <c r="O913" s="123">
        <f t="shared" si="14"/>
        <v>0</v>
      </c>
    </row>
    <row r="914" spans="1:15" ht="104.25" customHeight="1">
      <c r="A914" s="118"/>
      <c r="B914" s="427"/>
      <c r="C914" s="428"/>
      <c r="D914" s="429"/>
      <c r="E914" s="429"/>
      <c r="F914" s="488" t="s">
        <v>415</v>
      </c>
      <c r="G914" s="488"/>
      <c r="H914" s="492"/>
      <c r="I914" s="119">
        <v>927</v>
      </c>
      <c r="J914" s="120">
        <v>501</v>
      </c>
      <c r="K914" s="121">
        <v>1008217</v>
      </c>
      <c r="L914" s="119">
        <v>0</v>
      </c>
      <c r="M914" s="122">
        <v>140738.92</v>
      </c>
      <c r="N914" s="122">
        <v>0</v>
      </c>
      <c r="O914" s="123">
        <f t="shared" si="14"/>
        <v>0</v>
      </c>
    </row>
    <row r="915" spans="1:15" ht="28.5" customHeight="1">
      <c r="A915" s="118"/>
      <c r="B915" s="427"/>
      <c r="C915" s="428"/>
      <c r="D915" s="429"/>
      <c r="E915" s="429"/>
      <c r="F915" s="429"/>
      <c r="G915" s="489" t="s">
        <v>352</v>
      </c>
      <c r="H915" s="493"/>
      <c r="I915" s="119">
        <v>927</v>
      </c>
      <c r="J915" s="120">
        <v>501</v>
      </c>
      <c r="K915" s="121">
        <v>1008217</v>
      </c>
      <c r="L915" s="119">
        <v>3</v>
      </c>
      <c r="M915" s="122">
        <v>140738.92</v>
      </c>
      <c r="N915" s="122">
        <v>0</v>
      </c>
      <c r="O915" s="123">
        <f t="shared" si="14"/>
        <v>0</v>
      </c>
    </row>
    <row r="916" spans="1:15" ht="118.5" customHeight="1">
      <c r="A916" s="118"/>
      <c r="B916" s="427"/>
      <c r="C916" s="428"/>
      <c r="D916" s="429"/>
      <c r="E916" s="429"/>
      <c r="F916" s="488" t="s">
        <v>416</v>
      </c>
      <c r="G916" s="488"/>
      <c r="H916" s="492"/>
      <c r="I916" s="119">
        <v>927</v>
      </c>
      <c r="J916" s="120">
        <v>501</v>
      </c>
      <c r="K916" s="121">
        <v>1008218</v>
      </c>
      <c r="L916" s="119">
        <v>0</v>
      </c>
      <c r="M916" s="122">
        <v>100768.03</v>
      </c>
      <c r="N916" s="122">
        <v>0</v>
      </c>
      <c r="O916" s="123">
        <f t="shared" si="14"/>
        <v>0</v>
      </c>
    </row>
    <row r="917" spans="1:15" ht="18.75" customHeight="1">
      <c r="A917" s="118"/>
      <c r="B917" s="427"/>
      <c r="C917" s="428"/>
      <c r="D917" s="429"/>
      <c r="E917" s="429"/>
      <c r="F917" s="429"/>
      <c r="G917" s="489" t="s">
        <v>352</v>
      </c>
      <c r="H917" s="493"/>
      <c r="I917" s="119">
        <v>927</v>
      </c>
      <c r="J917" s="120">
        <v>501</v>
      </c>
      <c r="K917" s="121">
        <v>1008218</v>
      </c>
      <c r="L917" s="119">
        <v>3</v>
      </c>
      <c r="M917" s="122">
        <v>100768.03</v>
      </c>
      <c r="N917" s="122">
        <v>0</v>
      </c>
      <c r="O917" s="123">
        <f t="shared" si="14"/>
        <v>0</v>
      </c>
    </row>
    <row r="918" spans="1:15" ht="121.5" customHeight="1">
      <c r="A918" s="118"/>
      <c r="B918" s="427"/>
      <c r="C918" s="428"/>
      <c r="D918" s="429"/>
      <c r="E918" s="429"/>
      <c r="F918" s="488" t="s">
        <v>417</v>
      </c>
      <c r="G918" s="488"/>
      <c r="H918" s="492"/>
      <c r="I918" s="119">
        <v>927</v>
      </c>
      <c r="J918" s="120">
        <v>501</v>
      </c>
      <c r="K918" s="121">
        <v>1008219</v>
      </c>
      <c r="L918" s="119">
        <v>0</v>
      </c>
      <c r="M918" s="122">
        <v>106021.77</v>
      </c>
      <c r="N918" s="122">
        <v>0</v>
      </c>
      <c r="O918" s="123">
        <f t="shared" si="14"/>
        <v>0</v>
      </c>
    </row>
    <row r="919" spans="1:15" ht="15.75" customHeight="1">
      <c r="A919" s="118"/>
      <c r="B919" s="427"/>
      <c r="C919" s="428"/>
      <c r="D919" s="429"/>
      <c r="E919" s="429"/>
      <c r="F919" s="429"/>
      <c r="G919" s="489" t="s">
        <v>352</v>
      </c>
      <c r="H919" s="493"/>
      <c r="I919" s="119">
        <v>927</v>
      </c>
      <c r="J919" s="120">
        <v>501</v>
      </c>
      <c r="K919" s="121">
        <v>1008219</v>
      </c>
      <c r="L919" s="119">
        <v>3</v>
      </c>
      <c r="M919" s="122">
        <v>106021.77</v>
      </c>
      <c r="N919" s="122">
        <v>0</v>
      </c>
      <c r="O919" s="123">
        <f t="shared" si="14"/>
        <v>0</v>
      </c>
    </row>
    <row r="920" spans="1:15" ht="105.75" customHeight="1">
      <c r="A920" s="118"/>
      <c r="B920" s="427"/>
      <c r="C920" s="428"/>
      <c r="D920" s="429"/>
      <c r="E920" s="429"/>
      <c r="F920" s="488" t="s">
        <v>418</v>
      </c>
      <c r="G920" s="488"/>
      <c r="H920" s="492"/>
      <c r="I920" s="119">
        <v>927</v>
      </c>
      <c r="J920" s="120">
        <v>501</v>
      </c>
      <c r="K920" s="121">
        <v>1008220</v>
      </c>
      <c r="L920" s="119">
        <v>0</v>
      </c>
      <c r="M920" s="122">
        <v>134739.03</v>
      </c>
      <c r="N920" s="122">
        <v>0</v>
      </c>
      <c r="O920" s="123">
        <f t="shared" si="14"/>
        <v>0</v>
      </c>
    </row>
    <row r="921" spans="1:15" ht="24.75" customHeight="1">
      <c r="A921" s="118"/>
      <c r="B921" s="427"/>
      <c r="C921" s="428"/>
      <c r="D921" s="429"/>
      <c r="E921" s="429"/>
      <c r="F921" s="429"/>
      <c r="G921" s="489" t="s">
        <v>352</v>
      </c>
      <c r="H921" s="493"/>
      <c r="I921" s="119">
        <v>927</v>
      </c>
      <c r="J921" s="120">
        <v>501</v>
      </c>
      <c r="K921" s="121">
        <v>1008220</v>
      </c>
      <c r="L921" s="119">
        <v>3</v>
      </c>
      <c r="M921" s="122">
        <v>134739.03</v>
      </c>
      <c r="N921" s="122">
        <v>0</v>
      </c>
      <c r="O921" s="123">
        <f t="shared" si="14"/>
        <v>0</v>
      </c>
    </row>
    <row r="922" spans="1:15" ht="123" customHeight="1">
      <c r="A922" s="118"/>
      <c r="B922" s="427"/>
      <c r="C922" s="428"/>
      <c r="D922" s="429"/>
      <c r="E922" s="429"/>
      <c r="F922" s="488" t="s">
        <v>419</v>
      </c>
      <c r="G922" s="488"/>
      <c r="H922" s="492"/>
      <c r="I922" s="119">
        <v>927</v>
      </c>
      <c r="J922" s="120">
        <v>501</v>
      </c>
      <c r="K922" s="121">
        <v>1008221</v>
      </c>
      <c r="L922" s="119">
        <v>0</v>
      </c>
      <c r="M922" s="122">
        <v>131646.52</v>
      </c>
      <c r="N922" s="122">
        <v>0</v>
      </c>
      <c r="O922" s="123">
        <f t="shared" si="14"/>
        <v>0</v>
      </c>
    </row>
    <row r="923" spans="1:15" ht="32.25" customHeight="1">
      <c r="A923" s="118"/>
      <c r="B923" s="427"/>
      <c r="C923" s="428"/>
      <c r="D923" s="429"/>
      <c r="E923" s="429"/>
      <c r="F923" s="429"/>
      <c r="G923" s="489" t="s">
        <v>352</v>
      </c>
      <c r="H923" s="493"/>
      <c r="I923" s="119">
        <v>927</v>
      </c>
      <c r="J923" s="120">
        <v>501</v>
      </c>
      <c r="K923" s="121">
        <v>1008221</v>
      </c>
      <c r="L923" s="119">
        <v>3</v>
      </c>
      <c r="M923" s="122">
        <v>131646.52</v>
      </c>
      <c r="N923" s="122">
        <v>0</v>
      </c>
      <c r="O923" s="123">
        <f t="shared" si="14"/>
        <v>0</v>
      </c>
    </row>
    <row r="924" spans="1:15" ht="120" customHeight="1">
      <c r="A924" s="118"/>
      <c r="B924" s="427"/>
      <c r="C924" s="428"/>
      <c r="D924" s="429"/>
      <c r="E924" s="429"/>
      <c r="F924" s="488" t="s">
        <v>420</v>
      </c>
      <c r="G924" s="488"/>
      <c r="H924" s="492"/>
      <c r="I924" s="119">
        <v>927</v>
      </c>
      <c r="J924" s="120">
        <v>501</v>
      </c>
      <c r="K924" s="121">
        <v>1008222</v>
      </c>
      <c r="L924" s="119">
        <v>0</v>
      </c>
      <c r="M924" s="122">
        <v>108809.18</v>
      </c>
      <c r="N924" s="122">
        <v>0</v>
      </c>
      <c r="O924" s="123">
        <f t="shared" si="14"/>
        <v>0</v>
      </c>
    </row>
    <row r="925" spans="1:15" ht="32.25" customHeight="1">
      <c r="A925" s="118"/>
      <c r="B925" s="427"/>
      <c r="C925" s="428"/>
      <c r="D925" s="429"/>
      <c r="E925" s="429"/>
      <c r="F925" s="429"/>
      <c r="G925" s="489" t="s">
        <v>352</v>
      </c>
      <c r="H925" s="493"/>
      <c r="I925" s="119">
        <v>927</v>
      </c>
      <c r="J925" s="120">
        <v>501</v>
      </c>
      <c r="K925" s="121">
        <v>1008222</v>
      </c>
      <c r="L925" s="119">
        <v>3</v>
      </c>
      <c r="M925" s="122">
        <v>108809.18</v>
      </c>
      <c r="N925" s="122">
        <v>0</v>
      </c>
      <c r="O925" s="123">
        <f t="shared" si="14"/>
        <v>0</v>
      </c>
    </row>
    <row r="926" spans="1:15" ht="107.25" customHeight="1">
      <c r="A926" s="118"/>
      <c r="B926" s="427"/>
      <c r="C926" s="428"/>
      <c r="D926" s="429"/>
      <c r="E926" s="429"/>
      <c r="F926" s="488" t="s">
        <v>421</v>
      </c>
      <c r="G926" s="488"/>
      <c r="H926" s="492"/>
      <c r="I926" s="119">
        <v>927</v>
      </c>
      <c r="J926" s="120">
        <v>501</v>
      </c>
      <c r="K926" s="121">
        <v>1008223</v>
      </c>
      <c r="L926" s="119">
        <v>0</v>
      </c>
      <c r="M926" s="122">
        <v>206545.85</v>
      </c>
      <c r="N926" s="122">
        <v>0</v>
      </c>
      <c r="O926" s="123">
        <f t="shared" si="14"/>
        <v>0</v>
      </c>
    </row>
    <row r="927" spans="1:15" ht="32.25" customHeight="1">
      <c r="A927" s="118"/>
      <c r="B927" s="427"/>
      <c r="C927" s="428"/>
      <c r="D927" s="429"/>
      <c r="E927" s="429"/>
      <c r="F927" s="429"/>
      <c r="G927" s="489" t="s">
        <v>352</v>
      </c>
      <c r="H927" s="493"/>
      <c r="I927" s="119">
        <v>927</v>
      </c>
      <c r="J927" s="120">
        <v>501</v>
      </c>
      <c r="K927" s="121">
        <v>1008223</v>
      </c>
      <c r="L927" s="119">
        <v>3</v>
      </c>
      <c r="M927" s="122">
        <v>206545.85</v>
      </c>
      <c r="N927" s="122">
        <v>0</v>
      </c>
      <c r="O927" s="123">
        <f t="shared" si="14"/>
        <v>0</v>
      </c>
    </row>
    <row r="928" spans="1:15" ht="105" customHeight="1">
      <c r="A928" s="118"/>
      <c r="B928" s="427"/>
      <c r="C928" s="428"/>
      <c r="D928" s="429"/>
      <c r="E928" s="429"/>
      <c r="F928" s="488" t="s">
        <v>422</v>
      </c>
      <c r="G928" s="488"/>
      <c r="H928" s="492"/>
      <c r="I928" s="119">
        <v>927</v>
      </c>
      <c r="J928" s="120">
        <v>501</v>
      </c>
      <c r="K928" s="121">
        <v>1008224</v>
      </c>
      <c r="L928" s="119">
        <v>0</v>
      </c>
      <c r="M928" s="122">
        <v>219180.79</v>
      </c>
      <c r="N928" s="122">
        <v>0</v>
      </c>
      <c r="O928" s="123">
        <f t="shared" si="14"/>
        <v>0</v>
      </c>
    </row>
    <row r="929" spans="1:15" ht="23.25" customHeight="1">
      <c r="A929" s="118"/>
      <c r="B929" s="427"/>
      <c r="C929" s="428"/>
      <c r="D929" s="429"/>
      <c r="E929" s="429"/>
      <c r="F929" s="429"/>
      <c r="G929" s="489" t="s">
        <v>352</v>
      </c>
      <c r="H929" s="493"/>
      <c r="I929" s="119">
        <v>927</v>
      </c>
      <c r="J929" s="120">
        <v>501</v>
      </c>
      <c r="K929" s="121">
        <v>1008224</v>
      </c>
      <c r="L929" s="119">
        <v>3</v>
      </c>
      <c r="M929" s="122">
        <v>219180.79</v>
      </c>
      <c r="N929" s="122">
        <v>0</v>
      </c>
      <c r="O929" s="123">
        <f t="shared" si="14"/>
        <v>0</v>
      </c>
    </row>
    <row r="930" spans="1:15" ht="13.5" customHeight="1">
      <c r="A930" s="118"/>
      <c r="B930" s="427"/>
      <c r="C930" s="428"/>
      <c r="D930" s="488" t="s">
        <v>349</v>
      </c>
      <c r="E930" s="488"/>
      <c r="F930" s="488"/>
      <c r="G930" s="488"/>
      <c r="H930" s="492"/>
      <c r="I930" s="119">
        <v>927</v>
      </c>
      <c r="J930" s="120">
        <v>501</v>
      </c>
      <c r="K930" s="121">
        <v>1020000</v>
      </c>
      <c r="L930" s="119">
        <v>0</v>
      </c>
      <c r="M930" s="122">
        <v>3752.816</v>
      </c>
      <c r="N930" s="122">
        <v>3752.816</v>
      </c>
      <c r="O930" s="123">
        <f t="shared" si="14"/>
        <v>1</v>
      </c>
    </row>
    <row r="931" spans="1:15" ht="105" customHeight="1">
      <c r="A931" s="118"/>
      <c r="B931" s="427"/>
      <c r="C931" s="428"/>
      <c r="D931" s="429"/>
      <c r="E931" s="488" t="s">
        <v>350</v>
      </c>
      <c r="F931" s="488"/>
      <c r="G931" s="488"/>
      <c r="H931" s="492"/>
      <c r="I931" s="119">
        <v>927</v>
      </c>
      <c r="J931" s="120">
        <v>501</v>
      </c>
      <c r="K931" s="121">
        <v>1020100</v>
      </c>
      <c r="L931" s="119">
        <v>0</v>
      </c>
      <c r="M931" s="122">
        <v>3752.816</v>
      </c>
      <c r="N931" s="122">
        <v>3752.816</v>
      </c>
      <c r="O931" s="123">
        <f t="shared" si="14"/>
        <v>1</v>
      </c>
    </row>
    <row r="932" spans="1:15" ht="57.75" customHeight="1">
      <c r="A932" s="118"/>
      <c r="B932" s="427"/>
      <c r="C932" s="428"/>
      <c r="D932" s="429"/>
      <c r="E932" s="429"/>
      <c r="F932" s="488" t="s">
        <v>423</v>
      </c>
      <c r="G932" s="488"/>
      <c r="H932" s="492"/>
      <c r="I932" s="119">
        <v>927</v>
      </c>
      <c r="J932" s="120">
        <v>501</v>
      </c>
      <c r="K932" s="121">
        <v>1020102</v>
      </c>
      <c r="L932" s="119">
        <v>0</v>
      </c>
      <c r="M932" s="122">
        <v>3752.816</v>
      </c>
      <c r="N932" s="122">
        <v>3752.816</v>
      </c>
      <c r="O932" s="123">
        <f t="shared" si="14"/>
        <v>1</v>
      </c>
    </row>
    <row r="933" spans="1:15" ht="19.5" customHeight="1">
      <c r="A933" s="118"/>
      <c r="B933" s="427"/>
      <c r="C933" s="428"/>
      <c r="D933" s="429"/>
      <c r="E933" s="429"/>
      <c r="F933" s="429"/>
      <c r="G933" s="489" t="s">
        <v>352</v>
      </c>
      <c r="H933" s="493"/>
      <c r="I933" s="119">
        <v>927</v>
      </c>
      <c r="J933" s="120">
        <v>501</v>
      </c>
      <c r="K933" s="121">
        <v>1020102</v>
      </c>
      <c r="L933" s="119">
        <v>3</v>
      </c>
      <c r="M933" s="122">
        <v>3752.816</v>
      </c>
      <c r="N933" s="122">
        <v>3752.816</v>
      </c>
      <c r="O933" s="123">
        <f t="shared" si="14"/>
        <v>1</v>
      </c>
    </row>
    <row r="934" spans="1:15" ht="31.5" customHeight="1">
      <c r="A934" s="118"/>
      <c r="B934" s="427"/>
      <c r="C934" s="428"/>
      <c r="D934" s="488" t="s">
        <v>424</v>
      </c>
      <c r="E934" s="488"/>
      <c r="F934" s="488"/>
      <c r="G934" s="488"/>
      <c r="H934" s="492"/>
      <c r="I934" s="119">
        <v>927</v>
      </c>
      <c r="J934" s="120">
        <v>501</v>
      </c>
      <c r="K934" s="121">
        <v>1040000</v>
      </c>
      <c r="L934" s="119">
        <v>0</v>
      </c>
      <c r="M934" s="122">
        <v>54434.47</v>
      </c>
      <c r="N934" s="122">
        <v>54434.47</v>
      </c>
      <c r="O934" s="123">
        <f t="shared" si="14"/>
        <v>1</v>
      </c>
    </row>
    <row r="935" spans="1:15" ht="75" customHeight="1">
      <c r="A935" s="118"/>
      <c r="B935" s="427"/>
      <c r="C935" s="428"/>
      <c r="D935" s="429"/>
      <c r="E935" s="488" t="s">
        <v>425</v>
      </c>
      <c r="F935" s="488"/>
      <c r="G935" s="488"/>
      <c r="H935" s="492"/>
      <c r="I935" s="119">
        <v>927</v>
      </c>
      <c r="J935" s="120">
        <v>501</v>
      </c>
      <c r="K935" s="121">
        <v>1040400</v>
      </c>
      <c r="L935" s="119">
        <v>0</v>
      </c>
      <c r="M935" s="122">
        <v>20130.9</v>
      </c>
      <c r="N935" s="122">
        <v>20130.9</v>
      </c>
      <c r="O935" s="123">
        <f t="shared" si="14"/>
        <v>1</v>
      </c>
    </row>
    <row r="936" spans="1:15" ht="180.75" customHeight="1">
      <c r="A936" s="118"/>
      <c r="B936" s="427"/>
      <c r="C936" s="428"/>
      <c r="D936" s="429"/>
      <c r="E936" s="429"/>
      <c r="F936" s="488" t="s">
        <v>426</v>
      </c>
      <c r="G936" s="488"/>
      <c r="H936" s="492"/>
      <c r="I936" s="119">
        <v>927</v>
      </c>
      <c r="J936" s="120">
        <v>501</v>
      </c>
      <c r="K936" s="121">
        <v>1040401</v>
      </c>
      <c r="L936" s="119">
        <v>0</v>
      </c>
      <c r="M936" s="122">
        <v>20130.9</v>
      </c>
      <c r="N936" s="122">
        <v>20130.9</v>
      </c>
      <c r="O936" s="123">
        <f t="shared" si="14"/>
        <v>1</v>
      </c>
    </row>
    <row r="937" spans="1:15" ht="23.25" customHeight="1">
      <c r="A937" s="118"/>
      <c r="B937" s="427"/>
      <c r="C937" s="428"/>
      <c r="D937" s="429"/>
      <c r="E937" s="429"/>
      <c r="F937" s="429"/>
      <c r="G937" s="489" t="s">
        <v>352</v>
      </c>
      <c r="H937" s="493"/>
      <c r="I937" s="119">
        <v>927</v>
      </c>
      <c r="J937" s="120">
        <v>501</v>
      </c>
      <c r="K937" s="121">
        <v>1040401</v>
      </c>
      <c r="L937" s="119">
        <v>3</v>
      </c>
      <c r="M937" s="122">
        <v>20130.9</v>
      </c>
      <c r="N937" s="122">
        <v>20130.9</v>
      </c>
      <c r="O937" s="123">
        <f t="shared" si="14"/>
        <v>1</v>
      </c>
    </row>
    <row r="938" spans="1:15" ht="48" customHeight="1">
      <c r="A938" s="118"/>
      <c r="B938" s="432"/>
      <c r="C938" s="433"/>
      <c r="D938" s="434"/>
      <c r="E938" s="434"/>
      <c r="F938" s="434"/>
      <c r="G938" s="435"/>
      <c r="H938" s="436" t="s">
        <v>218</v>
      </c>
      <c r="I938" s="119">
        <v>927</v>
      </c>
      <c r="J938" s="120">
        <v>501</v>
      </c>
      <c r="K938" s="121">
        <v>1040401</v>
      </c>
      <c r="L938" s="119">
        <v>3</v>
      </c>
      <c r="M938" s="122">
        <v>20130.9</v>
      </c>
      <c r="N938" s="122">
        <v>20130.9</v>
      </c>
      <c r="O938" s="123">
        <f t="shared" si="14"/>
        <v>1</v>
      </c>
    </row>
    <row r="939" spans="1:15" s="109" customFormat="1" ht="32.25" customHeight="1">
      <c r="A939" s="118"/>
      <c r="B939" s="427"/>
      <c r="C939" s="428"/>
      <c r="D939" s="429"/>
      <c r="E939" s="488" t="s">
        <v>427</v>
      </c>
      <c r="F939" s="488"/>
      <c r="G939" s="488"/>
      <c r="H939" s="488"/>
      <c r="I939" s="124">
        <v>927</v>
      </c>
      <c r="J939" s="125">
        <v>501</v>
      </c>
      <c r="K939" s="126">
        <v>1040800</v>
      </c>
      <c r="L939" s="124">
        <v>0</v>
      </c>
      <c r="M939" s="127">
        <v>34303.57</v>
      </c>
      <c r="N939" s="127">
        <v>34303.57</v>
      </c>
      <c r="O939" s="128">
        <f t="shared" si="14"/>
        <v>1</v>
      </c>
    </row>
    <row r="940" spans="1:15" ht="108" customHeight="1">
      <c r="A940" s="118"/>
      <c r="B940" s="427"/>
      <c r="C940" s="428"/>
      <c r="D940" s="429"/>
      <c r="E940" s="429"/>
      <c r="F940" s="488" t="s">
        <v>428</v>
      </c>
      <c r="G940" s="488"/>
      <c r="H940" s="492"/>
      <c r="I940" s="119">
        <v>927</v>
      </c>
      <c r="J940" s="120">
        <v>501</v>
      </c>
      <c r="K940" s="121">
        <v>1040805</v>
      </c>
      <c r="L940" s="119">
        <v>0</v>
      </c>
      <c r="M940" s="122">
        <v>34303.57</v>
      </c>
      <c r="N940" s="122">
        <v>34303.57</v>
      </c>
      <c r="O940" s="123">
        <f t="shared" si="14"/>
        <v>1</v>
      </c>
    </row>
    <row r="941" spans="1:15" ht="19.5" customHeight="1">
      <c r="A941" s="118"/>
      <c r="B941" s="427"/>
      <c r="C941" s="428"/>
      <c r="D941" s="429"/>
      <c r="E941" s="429"/>
      <c r="F941" s="429"/>
      <c r="G941" s="489" t="s">
        <v>352</v>
      </c>
      <c r="H941" s="493"/>
      <c r="I941" s="119">
        <v>927</v>
      </c>
      <c r="J941" s="120">
        <v>501</v>
      </c>
      <c r="K941" s="121">
        <v>1040805</v>
      </c>
      <c r="L941" s="119">
        <v>3</v>
      </c>
      <c r="M941" s="122">
        <v>34303.57</v>
      </c>
      <c r="N941" s="122">
        <v>34303.57</v>
      </c>
      <c r="O941" s="123">
        <f t="shared" si="14"/>
        <v>1</v>
      </c>
    </row>
    <row r="942" spans="1:15" s="109" customFormat="1" ht="21" customHeight="1">
      <c r="A942" s="118"/>
      <c r="B942" s="427"/>
      <c r="C942" s="428"/>
      <c r="D942" s="488" t="s">
        <v>344</v>
      </c>
      <c r="E942" s="488"/>
      <c r="F942" s="488"/>
      <c r="G942" s="488"/>
      <c r="H942" s="488"/>
      <c r="I942" s="124">
        <v>927</v>
      </c>
      <c r="J942" s="125">
        <v>501</v>
      </c>
      <c r="K942" s="126">
        <v>3500000</v>
      </c>
      <c r="L942" s="124">
        <v>0</v>
      </c>
      <c r="M942" s="127">
        <v>93140.9779</v>
      </c>
      <c r="N942" s="127">
        <v>93140.97790000001</v>
      </c>
      <c r="O942" s="128">
        <f t="shared" si="14"/>
        <v>1.0000000000000002</v>
      </c>
    </row>
    <row r="943" spans="1:15" s="109" customFormat="1" ht="76.5" customHeight="1">
      <c r="A943" s="118"/>
      <c r="B943" s="427"/>
      <c r="C943" s="428"/>
      <c r="D943" s="429"/>
      <c r="E943" s="488" t="s">
        <v>355</v>
      </c>
      <c r="F943" s="488"/>
      <c r="G943" s="488"/>
      <c r="H943" s="488"/>
      <c r="I943" s="124">
        <v>927</v>
      </c>
      <c r="J943" s="125">
        <v>501</v>
      </c>
      <c r="K943" s="126">
        <v>3500100</v>
      </c>
      <c r="L943" s="124">
        <v>0</v>
      </c>
      <c r="M943" s="127">
        <v>92226.66565</v>
      </c>
      <c r="N943" s="127">
        <v>92226.66565000001</v>
      </c>
      <c r="O943" s="128">
        <f t="shared" si="14"/>
        <v>1.0000000000000002</v>
      </c>
    </row>
    <row r="944" spans="1:15" s="109" customFormat="1" ht="78" customHeight="1">
      <c r="A944" s="118"/>
      <c r="B944" s="427"/>
      <c r="C944" s="428"/>
      <c r="D944" s="429"/>
      <c r="E944" s="429"/>
      <c r="F944" s="488" t="s">
        <v>429</v>
      </c>
      <c r="G944" s="488"/>
      <c r="H944" s="488"/>
      <c r="I944" s="124">
        <v>927</v>
      </c>
      <c r="J944" s="125">
        <v>501</v>
      </c>
      <c r="K944" s="126">
        <v>3500104</v>
      </c>
      <c r="L944" s="124">
        <v>0</v>
      </c>
      <c r="M944" s="127">
        <v>91260</v>
      </c>
      <c r="N944" s="127">
        <v>91260</v>
      </c>
      <c r="O944" s="128">
        <f t="shared" si="14"/>
        <v>1</v>
      </c>
    </row>
    <row r="945" spans="1:15" s="109" customFormat="1" ht="24" customHeight="1">
      <c r="A945" s="118"/>
      <c r="B945" s="427"/>
      <c r="C945" s="428"/>
      <c r="D945" s="429"/>
      <c r="E945" s="429"/>
      <c r="F945" s="429"/>
      <c r="G945" s="489" t="s">
        <v>170</v>
      </c>
      <c r="H945" s="489"/>
      <c r="I945" s="124">
        <v>927</v>
      </c>
      <c r="J945" s="125">
        <v>501</v>
      </c>
      <c r="K945" s="126">
        <v>3500104</v>
      </c>
      <c r="L945" s="124">
        <v>6</v>
      </c>
      <c r="M945" s="127">
        <v>91260</v>
      </c>
      <c r="N945" s="127">
        <v>91260</v>
      </c>
      <c r="O945" s="128">
        <f t="shared" si="14"/>
        <v>1</v>
      </c>
    </row>
    <row r="946" spans="1:15" s="109" customFormat="1" ht="123.75" customHeight="1">
      <c r="A946" s="118"/>
      <c r="B946" s="427"/>
      <c r="C946" s="428"/>
      <c r="D946" s="429"/>
      <c r="E946" s="429"/>
      <c r="F946" s="488" t="s">
        <v>430</v>
      </c>
      <c r="G946" s="488"/>
      <c r="H946" s="488"/>
      <c r="I946" s="124">
        <v>927</v>
      </c>
      <c r="J946" s="125">
        <v>501</v>
      </c>
      <c r="K946" s="126">
        <v>3500105</v>
      </c>
      <c r="L946" s="124">
        <v>0</v>
      </c>
      <c r="M946" s="127">
        <v>966.6656500000001</v>
      </c>
      <c r="N946" s="127">
        <v>966.66565</v>
      </c>
      <c r="O946" s="128">
        <f t="shared" si="14"/>
        <v>0.9999999999999999</v>
      </c>
    </row>
    <row r="947" spans="1:15" s="109" customFormat="1" ht="16.5" customHeight="1">
      <c r="A947" s="118"/>
      <c r="B947" s="427"/>
      <c r="C947" s="428"/>
      <c r="D947" s="429"/>
      <c r="E947" s="429"/>
      <c r="F947" s="429"/>
      <c r="G947" s="489" t="s">
        <v>164</v>
      </c>
      <c r="H947" s="489"/>
      <c r="I947" s="124">
        <v>927</v>
      </c>
      <c r="J947" s="125">
        <v>501</v>
      </c>
      <c r="K947" s="126">
        <v>3500105</v>
      </c>
      <c r="L947" s="124">
        <v>18</v>
      </c>
      <c r="M947" s="127">
        <v>966.6656500000001</v>
      </c>
      <c r="N947" s="127">
        <v>966.66565</v>
      </c>
      <c r="O947" s="128">
        <f t="shared" si="14"/>
        <v>0.9999999999999999</v>
      </c>
    </row>
    <row r="948" spans="1:15" s="109" customFormat="1" ht="80.25" customHeight="1">
      <c r="A948" s="118"/>
      <c r="B948" s="427"/>
      <c r="C948" s="428"/>
      <c r="D948" s="429"/>
      <c r="E948" s="429"/>
      <c r="F948" s="429"/>
      <c r="G948" s="430"/>
      <c r="H948" s="431" t="s">
        <v>431</v>
      </c>
      <c r="I948" s="124">
        <v>927</v>
      </c>
      <c r="J948" s="125">
        <v>501</v>
      </c>
      <c r="K948" s="126">
        <v>3500105</v>
      </c>
      <c r="L948" s="124">
        <v>18</v>
      </c>
      <c r="M948" s="127">
        <v>966.6656500000001</v>
      </c>
      <c r="N948" s="127">
        <v>0</v>
      </c>
      <c r="O948" s="128">
        <f t="shared" si="14"/>
        <v>0</v>
      </c>
    </row>
    <row r="949" spans="1:15" s="109" customFormat="1" ht="69" customHeight="1">
      <c r="A949" s="118"/>
      <c r="B949" s="427"/>
      <c r="C949" s="428"/>
      <c r="D949" s="429"/>
      <c r="E949" s="488" t="s">
        <v>345</v>
      </c>
      <c r="F949" s="488"/>
      <c r="G949" s="488"/>
      <c r="H949" s="488"/>
      <c r="I949" s="124">
        <v>927</v>
      </c>
      <c r="J949" s="125">
        <v>501</v>
      </c>
      <c r="K949" s="126">
        <v>3500200</v>
      </c>
      <c r="L949" s="124">
        <v>0</v>
      </c>
      <c r="M949" s="127">
        <v>914.31225</v>
      </c>
      <c r="N949" s="127">
        <v>914.31225</v>
      </c>
      <c r="O949" s="128">
        <f t="shared" si="14"/>
        <v>1</v>
      </c>
    </row>
    <row r="950" spans="1:15" s="109" customFormat="1" ht="32.25" customHeight="1">
      <c r="A950" s="118"/>
      <c r="B950" s="427"/>
      <c r="C950" s="428"/>
      <c r="D950" s="429"/>
      <c r="E950" s="429"/>
      <c r="F950" s="488" t="s">
        <v>346</v>
      </c>
      <c r="G950" s="488"/>
      <c r="H950" s="488"/>
      <c r="I950" s="124">
        <v>927</v>
      </c>
      <c r="J950" s="125">
        <v>501</v>
      </c>
      <c r="K950" s="126">
        <v>3500202</v>
      </c>
      <c r="L950" s="124">
        <v>0</v>
      </c>
      <c r="M950" s="127">
        <v>914.31225</v>
      </c>
      <c r="N950" s="127">
        <v>914.31225</v>
      </c>
      <c r="O950" s="128">
        <f t="shared" si="14"/>
        <v>1</v>
      </c>
    </row>
    <row r="951" spans="1:15" s="109" customFormat="1" ht="27.75" customHeight="1">
      <c r="A951" s="118"/>
      <c r="B951" s="427"/>
      <c r="C951" s="428"/>
      <c r="D951" s="429"/>
      <c r="E951" s="429"/>
      <c r="F951" s="429"/>
      <c r="G951" s="489" t="s">
        <v>149</v>
      </c>
      <c r="H951" s="489"/>
      <c r="I951" s="124">
        <v>927</v>
      </c>
      <c r="J951" s="125">
        <v>501</v>
      </c>
      <c r="K951" s="126">
        <v>3500202</v>
      </c>
      <c r="L951" s="124">
        <v>500</v>
      </c>
      <c r="M951" s="127">
        <v>914.31225</v>
      </c>
      <c r="N951" s="127">
        <v>914.31225</v>
      </c>
      <c r="O951" s="128">
        <f t="shared" si="14"/>
        <v>1</v>
      </c>
    </row>
    <row r="952" spans="1:15" s="109" customFormat="1" ht="31.5" customHeight="1">
      <c r="A952" s="118"/>
      <c r="B952" s="427"/>
      <c r="C952" s="428"/>
      <c r="D952" s="488" t="s">
        <v>708</v>
      </c>
      <c r="E952" s="488"/>
      <c r="F952" s="488"/>
      <c r="G952" s="488"/>
      <c r="H952" s="488"/>
      <c r="I952" s="124">
        <v>927</v>
      </c>
      <c r="J952" s="125">
        <v>501</v>
      </c>
      <c r="K952" s="126">
        <v>7950000</v>
      </c>
      <c r="L952" s="124">
        <v>0</v>
      </c>
      <c r="M952" s="127">
        <v>5010</v>
      </c>
      <c r="N952" s="127">
        <v>0</v>
      </c>
      <c r="O952" s="128">
        <f t="shared" si="14"/>
        <v>0</v>
      </c>
    </row>
    <row r="953" spans="1:15" s="109" customFormat="1" ht="93" customHeight="1">
      <c r="A953" s="118"/>
      <c r="B953" s="427"/>
      <c r="C953" s="428"/>
      <c r="D953" s="429"/>
      <c r="E953" s="429"/>
      <c r="F953" s="488" t="s">
        <v>432</v>
      </c>
      <c r="G953" s="488"/>
      <c r="H953" s="488"/>
      <c r="I953" s="124">
        <v>927</v>
      </c>
      <c r="J953" s="125">
        <v>501</v>
      </c>
      <c r="K953" s="126">
        <v>7950045</v>
      </c>
      <c r="L953" s="124">
        <v>0</v>
      </c>
      <c r="M953" s="127">
        <v>5010</v>
      </c>
      <c r="N953" s="127">
        <v>0</v>
      </c>
      <c r="O953" s="128">
        <f t="shared" si="14"/>
        <v>0</v>
      </c>
    </row>
    <row r="954" spans="1:15" s="109" customFormat="1" ht="34.5" customHeight="1">
      <c r="A954" s="118"/>
      <c r="B954" s="427"/>
      <c r="C954" s="428"/>
      <c r="D954" s="429"/>
      <c r="E954" s="429"/>
      <c r="F954" s="429"/>
      <c r="G954" s="489" t="s">
        <v>149</v>
      </c>
      <c r="H954" s="489"/>
      <c r="I954" s="124">
        <v>927</v>
      </c>
      <c r="J954" s="125">
        <v>501</v>
      </c>
      <c r="K954" s="126">
        <v>7950045</v>
      </c>
      <c r="L954" s="124">
        <v>500</v>
      </c>
      <c r="M954" s="127">
        <v>5010</v>
      </c>
      <c r="N954" s="127">
        <v>0</v>
      </c>
      <c r="O954" s="128">
        <f t="shared" si="14"/>
        <v>0</v>
      </c>
    </row>
    <row r="955" spans="1:15" s="109" customFormat="1" ht="20.25" customHeight="1">
      <c r="A955" s="118"/>
      <c r="B955" s="427"/>
      <c r="C955" s="491" t="s">
        <v>87</v>
      </c>
      <c r="D955" s="491"/>
      <c r="E955" s="491"/>
      <c r="F955" s="491"/>
      <c r="G955" s="491"/>
      <c r="H955" s="491"/>
      <c r="I955" s="119">
        <v>927</v>
      </c>
      <c r="J955" s="120">
        <v>502</v>
      </c>
      <c r="K955" s="121">
        <v>0</v>
      </c>
      <c r="L955" s="119">
        <v>0</v>
      </c>
      <c r="M955" s="122">
        <v>365011.12805</v>
      </c>
      <c r="N955" s="122">
        <v>352973.24623000005</v>
      </c>
      <c r="O955" s="128">
        <f t="shared" si="14"/>
        <v>0.9670205073354613</v>
      </c>
    </row>
    <row r="956" spans="1:15" ht="33" customHeight="1">
      <c r="A956" s="118"/>
      <c r="B956" s="427"/>
      <c r="C956" s="428"/>
      <c r="D956" s="488" t="s">
        <v>424</v>
      </c>
      <c r="E956" s="488"/>
      <c r="F956" s="488"/>
      <c r="G956" s="488"/>
      <c r="H956" s="492"/>
      <c r="I956" s="119">
        <v>927</v>
      </c>
      <c r="J956" s="120">
        <v>502</v>
      </c>
      <c r="K956" s="121">
        <v>1040000</v>
      </c>
      <c r="L956" s="119">
        <v>0</v>
      </c>
      <c r="M956" s="122">
        <v>36611.93965</v>
      </c>
      <c r="N956" s="122">
        <v>32300.179620000003</v>
      </c>
      <c r="O956" s="123">
        <f t="shared" si="14"/>
        <v>0.8822307675796686</v>
      </c>
    </row>
    <row r="957" spans="1:15" ht="45.75" customHeight="1">
      <c r="A957" s="118"/>
      <c r="B957" s="427"/>
      <c r="C957" s="428"/>
      <c r="D957" s="429"/>
      <c r="E957" s="488" t="s">
        <v>433</v>
      </c>
      <c r="F957" s="488"/>
      <c r="G957" s="488"/>
      <c r="H957" s="492"/>
      <c r="I957" s="119">
        <v>927</v>
      </c>
      <c r="J957" s="120">
        <v>502</v>
      </c>
      <c r="K957" s="121">
        <v>1040300</v>
      </c>
      <c r="L957" s="119">
        <v>0</v>
      </c>
      <c r="M957" s="122">
        <v>12619.43965</v>
      </c>
      <c r="N957" s="122">
        <v>9609.89075</v>
      </c>
      <c r="O957" s="123">
        <f t="shared" si="14"/>
        <v>0.7615148545838959</v>
      </c>
    </row>
    <row r="958" spans="1:15" ht="19.5" customHeight="1">
      <c r="A958" s="118"/>
      <c r="B958" s="427"/>
      <c r="C958" s="428"/>
      <c r="D958" s="429"/>
      <c r="E958" s="429"/>
      <c r="F958" s="429"/>
      <c r="G958" s="489" t="s">
        <v>352</v>
      </c>
      <c r="H958" s="493"/>
      <c r="I958" s="119">
        <v>927</v>
      </c>
      <c r="J958" s="120">
        <v>502</v>
      </c>
      <c r="K958" s="121">
        <v>1040300</v>
      </c>
      <c r="L958" s="119">
        <v>3</v>
      </c>
      <c r="M958" s="122">
        <v>12619.43965</v>
      </c>
      <c r="N958" s="122">
        <v>9609.89075</v>
      </c>
      <c r="O958" s="123">
        <f t="shared" si="14"/>
        <v>0.7615148545838959</v>
      </c>
    </row>
    <row r="959" spans="1:15" ht="75.75" customHeight="1">
      <c r="A959" s="118"/>
      <c r="B959" s="427"/>
      <c r="C959" s="428"/>
      <c r="D959" s="429"/>
      <c r="E959" s="488" t="s">
        <v>425</v>
      </c>
      <c r="F959" s="488"/>
      <c r="G959" s="488"/>
      <c r="H959" s="492"/>
      <c r="I959" s="119">
        <v>927</v>
      </c>
      <c r="J959" s="120">
        <v>502</v>
      </c>
      <c r="K959" s="121">
        <v>1040400</v>
      </c>
      <c r="L959" s="119">
        <v>0</v>
      </c>
      <c r="M959" s="122">
        <v>23992.5</v>
      </c>
      <c r="N959" s="122">
        <v>22690.28887</v>
      </c>
      <c r="O959" s="123">
        <f t="shared" si="14"/>
        <v>0.9457242417422111</v>
      </c>
    </row>
    <row r="960" spans="1:15" ht="75" customHeight="1">
      <c r="A960" s="118"/>
      <c r="B960" s="427"/>
      <c r="C960" s="428"/>
      <c r="D960" s="429"/>
      <c r="E960" s="429"/>
      <c r="F960" s="488" t="s">
        <v>434</v>
      </c>
      <c r="G960" s="488"/>
      <c r="H960" s="492"/>
      <c r="I960" s="119">
        <v>927</v>
      </c>
      <c r="J960" s="120">
        <v>502</v>
      </c>
      <c r="K960" s="121">
        <v>1040403</v>
      </c>
      <c r="L960" s="119">
        <v>0</v>
      </c>
      <c r="M960" s="122">
        <v>23992.5</v>
      </c>
      <c r="N960" s="122">
        <v>22690.28887</v>
      </c>
      <c r="O960" s="123">
        <f t="shared" si="14"/>
        <v>0.9457242417422111</v>
      </c>
    </row>
    <row r="961" spans="1:15" ht="15.75" customHeight="1">
      <c r="A961" s="118"/>
      <c r="B961" s="427"/>
      <c r="C961" s="428"/>
      <c r="D961" s="429"/>
      <c r="E961" s="429"/>
      <c r="F961" s="429"/>
      <c r="G961" s="489" t="s">
        <v>352</v>
      </c>
      <c r="H961" s="493"/>
      <c r="I961" s="119">
        <v>927</v>
      </c>
      <c r="J961" s="120">
        <v>502</v>
      </c>
      <c r="K961" s="121">
        <v>1040403</v>
      </c>
      <c r="L961" s="119">
        <v>3</v>
      </c>
      <c r="M961" s="122">
        <v>23992.5</v>
      </c>
      <c r="N961" s="122">
        <v>22690.28887</v>
      </c>
      <c r="O961" s="123">
        <f t="shared" si="14"/>
        <v>0.9457242417422111</v>
      </c>
    </row>
    <row r="962" spans="1:15" s="109" customFormat="1" ht="18" customHeight="1">
      <c r="A962" s="118"/>
      <c r="B962" s="427"/>
      <c r="C962" s="428"/>
      <c r="D962" s="488" t="s">
        <v>167</v>
      </c>
      <c r="E962" s="488"/>
      <c r="F962" s="488"/>
      <c r="G962" s="488"/>
      <c r="H962" s="488"/>
      <c r="I962" s="124">
        <v>927</v>
      </c>
      <c r="J962" s="125">
        <v>502</v>
      </c>
      <c r="K962" s="126">
        <v>3510000</v>
      </c>
      <c r="L962" s="124">
        <v>0</v>
      </c>
      <c r="M962" s="127">
        <v>325240.18840000004</v>
      </c>
      <c r="N962" s="127">
        <v>318339.67961</v>
      </c>
      <c r="O962" s="128">
        <f t="shared" si="14"/>
        <v>0.9787833452441819</v>
      </c>
    </row>
    <row r="963" spans="1:15" s="109" customFormat="1" ht="73.5" customHeight="1">
      <c r="A963" s="118"/>
      <c r="B963" s="427"/>
      <c r="C963" s="428"/>
      <c r="D963" s="429"/>
      <c r="E963" s="488" t="s">
        <v>168</v>
      </c>
      <c r="F963" s="488"/>
      <c r="G963" s="488"/>
      <c r="H963" s="488"/>
      <c r="I963" s="124">
        <v>927</v>
      </c>
      <c r="J963" s="125">
        <v>502</v>
      </c>
      <c r="K963" s="126">
        <v>3510200</v>
      </c>
      <c r="L963" s="124">
        <v>0</v>
      </c>
      <c r="M963" s="127">
        <v>324228.2674</v>
      </c>
      <c r="N963" s="127">
        <v>317339.67961</v>
      </c>
      <c r="O963" s="128">
        <f t="shared" si="14"/>
        <v>0.9787538950713955</v>
      </c>
    </row>
    <row r="964" spans="1:15" s="109" customFormat="1" ht="75" customHeight="1">
      <c r="A964" s="118"/>
      <c r="B964" s="427"/>
      <c r="C964" s="428"/>
      <c r="D964" s="429"/>
      <c r="E964" s="429"/>
      <c r="F964" s="488" t="s">
        <v>435</v>
      </c>
      <c r="G964" s="488"/>
      <c r="H964" s="488"/>
      <c r="I964" s="124">
        <v>927</v>
      </c>
      <c r="J964" s="125">
        <v>502</v>
      </c>
      <c r="K964" s="126">
        <v>3510205</v>
      </c>
      <c r="L964" s="124">
        <v>0</v>
      </c>
      <c r="M964" s="127">
        <v>318890.27429000003</v>
      </c>
      <c r="N964" s="127">
        <v>312001.6865</v>
      </c>
      <c r="O964" s="128">
        <f t="shared" si="14"/>
        <v>0.9783982506041075</v>
      </c>
    </row>
    <row r="965" spans="1:15" s="109" customFormat="1" ht="15.75" customHeight="1">
      <c r="A965" s="118"/>
      <c r="B965" s="427"/>
      <c r="C965" s="428"/>
      <c r="D965" s="429"/>
      <c r="E965" s="429"/>
      <c r="F965" s="429"/>
      <c r="G965" s="489" t="s">
        <v>170</v>
      </c>
      <c r="H965" s="489"/>
      <c r="I965" s="124">
        <v>927</v>
      </c>
      <c r="J965" s="125">
        <v>502</v>
      </c>
      <c r="K965" s="126">
        <v>3510205</v>
      </c>
      <c r="L965" s="124">
        <v>6</v>
      </c>
      <c r="M965" s="127">
        <v>318890.27429000003</v>
      </c>
      <c r="N965" s="127">
        <v>312001.6865</v>
      </c>
      <c r="O965" s="123">
        <f t="shared" si="14"/>
        <v>0.9783982506041075</v>
      </c>
    </row>
    <row r="966" spans="1:15" s="109" customFormat="1" ht="41.25" customHeight="1">
      <c r="A966" s="118"/>
      <c r="B966" s="427"/>
      <c r="C966" s="428"/>
      <c r="D966" s="429"/>
      <c r="E966" s="429"/>
      <c r="F966" s="429"/>
      <c r="G966" s="430"/>
      <c r="H966" s="431" t="s">
        <v>218</v>
      </c>
      <c r="I966" s="124">
        <v>927</v>
      </c>
      <c r="J966" s="125">
        <v>502</v>
      </c>
      <c r="K966" s="126">
        <v>3510205</v>
      </c>
      <c r="L966" s="124">
        <v>6</v>
      </c>
      <c r="M966" s="127">
        <v>115.13429000000004</v>
      </c>
      <c r="N966" s="127">
        <v>0</v>
      </c>
      <c r="O966" s="128">
        <f t="shared" si="14"/>
        <v>0</v>
      </c>
    </row>
    <row r="967" spans="1:15" s="109" customFormat="1" ht="135" customHeight="1">
      <c r="A967" s="118"/>
      <c r="B967" s="427"/>
      <c r="C967" s="428"/>
      <c r="D967" s="429"/>
      <c r="E967" s="429"/>
      <c r="F967" s="488" t="s">
        <v>436</v>
      </c>
      <c r="G967" s="488"/>
      <c r="H967" s="488"/>
      <c r="I967" s="124">
        <v>927</v>
      </c>
      <c r="J967" s="125">
        <v>502</v>
      </c>
      <c r="K967" s="126">
        <v>3510209</v>
      </c>
      <c r="L967" s="124">
        <v>0</v>
      </c>
      <c r="M967" s="127">
        <v>5337.99311</v>
      </c>
      <c r="N967" s="127">
        <v>5337.99311</v>
      </c>
      <c r="O967" s="128">
        <f t="shared" si="14"/>
        <v>1</v>
      </c>
    </row>
    <row r="968" spans="1:15" s="109" customFormat="1" ht="21.75" customHeight="1">
      <c r="A968" s="118"/>
      <c r="B968" s="427"/>
      <c r="C968" s="428"/>
      <c r="D968" s="429"/>
      <c r="E968" s="429"/>
      <c r="F968" s="429"/>
      <c r="G968" s="489" t="s">
        <v>164</v>
      </c>
      <c r="H968" s="489"/>
      <c r="I968" s="124">
        <v>927</v>
      </c>
      <c r="J968" s="125">
        <v>502</v>
      </c>
      <c r="K968" s="126">
        <v>3510209</v>
      </c>
      <c r="L968" s="124">
        <v>18</v>
      </c>
      <c r="M968" s="127">
        <v>5337.99311</v>
      </c>
      <c r="N968" s="127">
        <v>5337.99311</v>
      </c>
      <c r="O968" s="128">
        <f t="shared" si="14"/>
        <v>1</v>
      </c>
    </row>
    <row r="969" spans="1:15" s="109" customFormat="1" ht="60.75" customHeight="1">
      <c r="A969" s="118"/>
      <c r="B969" s="427"/>
      <c r="C969" s="428"/>
      <c r="D969" s="429"/>
      <c r="E969" s="429"/>
      <c r="F969" s="429"/>
      <c r="G969" s="430"/>
      <c r="H969" s="431" t="s">
        <v>431</v>
      </c>
      <c r="I969" s="124">
        <v>927</v>
      </c>
      <c r="J969" s="125">
        <v>502</v>
      </c>
      <c r="K969" s="126">
        <v>3510209</v>
      </c>
      <c r="L969" s="124">
        <v>18</v>
      </c>
      <c r="M969" s="127">
        <v>5337.99311</v>
      </c>
      <c r="N969" s="127">
        <v>0</v>
      </c>
      <c r="O969" s="128">
        <f t="shared" si="14"/>
        <v>0</v>
      </c>
    </row>
    <row r="970" spans="1:15" s="109" customFormat="1" ht="93" customHeight="1">
      <c r="A970" s="118"/>
      <c r="B970" s="427"/>
      <c r="C970" s="428"/>
      <c r="D970" s="429"/>
      <c r="E970" s="488" t="s">
        <v>437</v>
      </c>
      <c r="F970" s="488"/>
      <c r="G970" s="488"/>
      <c r="H970" s="488"/>
      <c r="I970" s="124">
        <v>927</v>
      </c>
      <c r="J970" s="125">
        <v>502</v>
      </c>
      <c r="K970" s="126">
        <v>3510300</v>
      </c>
      <c r="L970" s="124">
        <v>0</v>
      </c>
      <c r="M970" s="127">
        <v>1011.921</v>
      </c>
      <c r="N970" s="127">
        <v>1000</v>
      </c>
      <c r="O970" s="128">
        <f t="shared" si="14"/>
        <v>0.9882194361022253</v>
      </c>
    </row>
    <row r="971" spans="1:15" s="109" customFormat="1" ht="22.5" customHeight="1">
      <c r="A971" s="118"/>
      <c r="B971" s="427"/>
      <c r="C971" s="428"/>
      <c r="D971" s="429"/>
      <c r="E971" s="429"/>
      <c r="F971" s="429"/>
      <c r="G971" s="489" t="s">
        <v>170</v>
      </c>
      <c r="H971" s="489"/>
      <c r="I971" s="124">
        <v>927</v>
      </c>
      <c r="J971" s="125">
        <v>502</v>
      </c>
      <c r="K971" s="126">
        <v>3510300</v>
      </c>
      <c r="L971" s="124">
        <v>6</v>
      </c>
      <c r="M971" s="127">
        <v>11.921</v>
      </c>
      <c r="N971" s="127">
        <v>0</v>
      </c>
      <c r="O971" s="128">
        <f t="shared" si="14"/>
        <v>0</v>
      </c>
    </row>
    <row r="972" spans="1:15" s="109" customFormat="1" ht="134.25" customHeight="1">
      <c r="A972" s="118"/>
      <c r="B972" s="427"/>
      <c r="C972" s="428"/>
      <c r="D972" s="429"/>
      <c r="E972" s="429"/>
      <c r="F972" s="488" t="s">
        <v>438</v>
      </c>
      <c r="G972" s="488"/>
      <c r="H972" s="488"/>
      <c r="I972" s="124">
        <v>927</v>
      </c>
      <c r="J972" s="125">
        <v>502</v>
      </c>
      <c r="K972" s="126">
        <v>3510302</v>
      </c>
      <c r="L972" s="124">
        <v>0</v>
      </c>
      <c r="M972" s="127">
        <v>1000</v>
      </c>
      <c r="N972" s="127">
        <v>1000</v>
      </c>
      <c r="O972" s="128">
        <f t="shared" si="14"/>
        <v>1</v>
      </c>
    </row>
    <row r="973" spans="1:15" s="109" customFormat="1" ht="18.75" customHeight="1">
      <c r="A973" s="118"/>
      <c r="B973" s="427"/>
      <c r="C973" s="428"/>
      <c r="D973" s="429"/>
      <c r="E973" s="429"/>
      <c r="F973" s="429"/>
      <c r="G973" s="489" t="s">
        <v>164</v>
      </c>
      <c r="H973" s="489"/>
      <c r="I973" s="124">
        <v>927</v>
      </c>
      <c r="J973" s="125">
        <v>502</v>
      </c>
      <c r="K973" s="126">
        <v>3510302</v>
      </c>
      <c r="L973" s="124">
        <v>18</v>
      </c>
      <c r="M973" s="127">
        <v>1000</v>
      </c>
      <c r="N973" s="127">
        <v>1000</v>
      </c>
      <c r="O973" s="128">
        <f t="shared" si="14"/>
        <v>1</v>
      </c>
    </row>
    <row r="974" spans="1:15" s="109" customFormat="1" ht="16.5" customHeight="1">
      <c r="A974" s="118"/>
      <c r="B974" s="427"/>
      <c r="C974" s="428"/>
      <c r="D974" s="488" t="s">
        <v>311</v>
      </c>
      <c r="E974" s="488"/>
      <c r="F974" s="488"/>
      <c r="G974" s="488"/>
      <c r="H974" s="488"/>
      <c r="I974" s="124">
        <v>927</v>
      </c>
      <c r="J974" s="125">
        <v>502</v>
      </c>
      <c r="K974" s="126">
        <v>5220000</v>
      </c>
      <c r="L974" s="124">
        <v>0</v>
      </c>
      <c r="M974" s="127">
        <v>3159</v>
      </c>
      <c r="N974" s="127">
        <v>2333.387</v>
      </c>
      <c r="O974" s="128">
        <f t="shared" si="14"/>
        <v>0.7386473567584679</v>
      </c>
    </row>
    <row r="975" spans="1:15" ht="60" customHeight="1">
      <c r="A975" s="118"/>
      <c r="B975" s="427"/>
      <c r="C975" s="428"/>
      <c r="D975" s="429"/>
      <c r="E975" s="488" t="s">
        <v>439</v>
      </c>
      <c r="F975" s="488"/>
      <c r="G975" s="488"/>
      <c r="H975" s="492"/>
      <c r="I975" s="119">
        <v>927</v>
      </c>
      <c r="J975" s="120">
        <v>502</v>
      </c>
      <c r="K975" s="121">
        <v>5220900</v>
      </c>
      <c r="L975" s="119">
        <v>0</v>
      </c>
      <c r="M975" s="122">
        <v>3159</v>
      </c>
      <c r="N975" s="122">
        <v>2333.387</v>
      </c>
      <c r="O975" s="123">
        <f t="shared" si="14"/>
        <v>0.7386473567584679</v>
      </c>
    </row>
    <row r="976" spans="1:15" ht="74.25" customHeight="1">
      <c r="A976" s="118"/>
      <c r="B976" s="427"/>
      <c r="C976" s="428"/>
      <c r="D976" s="429"/>
      <c r="E976" s="429"/>
      <c r="F976" s="488" t="s">
        <v>440</v>
      </c>
      <c r="G976" s="488"/>
      <c r="H976" s="492"/>
      <c r="I976" s="119">
        <v>927</v>
      </c>
      <c r="J976" s="120">
        <v>502</v>
      </c>
      <c r="K976" s="121">
        <v>5220901</v>
      </c>
      <c r="L976" s="119">
        <v>0</v>
      </c>
      <c r="M976" s="122">
        <v>1275</v>
      </c>
      <c r="N976" s="122">
        <v>1241.387</v>
      </c>
      <c r="O976" s="123">
        <f aca="true" t="shared" si="15" ref="O976:O1039">N976/M976</f>
        <v>0.973636862745098</v>
      </c>
    </row>
    <row r="977" spans="1:15" ht="15" customHeight="1">
      <c r="A977" s="118"/>
      <c r="B977" s="427"/>
      <c r="C977" s="428"/>
      <c r="D977" s="429"/>
      <c r="E977" s="429"/>
      <c r="F977" s="429"/>
      <c r="G977" s="489" t="s">
        <v>352</v>
      </c>
      <c r="H977" s="493"/>
      <c r="I977" s="119">
        <v>927</v>
      </c>
      <c r="J977" s="120">
        <v>502</v>
      </c>
      <c r="K977" s="121">
        <v>5220901</v>
      </c>
      <c r="L977" s="119">
        <v>3</v>
      </c>
      <c r="M977" s="122">
        <v>1275</v>
      </c>
      <c r="N977" s="122">
        <v>1241.387</v>
      </c>
      <c r="O977" s="123">
        <f t="shared" si="15"/>
        <v>0.973636862745098</v>
      </c>
    </row>
    <row r="978" spans="1:15" ht="75" customHeight="1">
      <c r="A978" s="118"/>
      <c r="B978" s="427"/>
      <c r="C978" s="428"/>
      <c r="D978" s="429"/>
      <c r="E978" s="429"/>
      <c r="F978" s="488" t="s">
        <v>441</v>
      </c>
      <c r="G978" s="488"/>
      <c r="H978" s="492"/>
      <c r="I978" s="119">
        <v>927</v>
      </c>
      <c r="J978" s="120">
        <v>502</v>
      </c>
      <c r="K978" s="121">
        <v>5220902</v>
      </c>
      <c r="L978" s="119">
        <v>0</v>
      </c>
      <c r="M978" s="122">
        <v>1276</v>
      </c>
      <c r="N978" s="122">
        <v>1092</v>
      </c>
      <c r="O978" s="123">
        <f t="shared" si="15"/>
        <v>0.8557993730407524</v>
      </c>
    </row>
    <row r="979" spans="1:15" ht="18" customHeight="1">
      <c r="A979" s="118"/>
      <c r="B979" s="427"/>
      <c r="C979" s="428"/>
      <c r="D979" s="429"/>
      <c r="E979" s="429"/>
      <c r="F979" s="429"/>
      <c r="G979" s="489" t="s">
        <v>352</v>
      </c>
      <c r="H979" s="493"/>
      <c r="I979" s="119">
        <v>927</v>
      </c>
      <c r="J979" s="120">
        <v>502</v>
      </c>
      <c r="K979" s="121">
        <v>5220902</v>
      </c>
      <c r="L979" s="119">
        <v>3</v>
      </c>
      <c r="M979" s="122">
        <v>1276</v>
      </c>
      <c r="N979" s="122">
        <v>1092</v>
      </c>
      <c r="O979" s="123">
        <f t="shared" si="15"/>
        <v>0.8557993730407524</v>
      </c>
    </row>
    <row r="980" spans="1:15" ht="107.25" customHeight="1">
      <c r="A980" s="118"/>
      <c r="B980" s="427"/>
      <c r="C980" s="428"/>
      <c r="D980" s="429"/>
      <c r="E980" s="429"/>
      <c r="F980" s="488" t="s">
        <v>442</v>
      </c>
      <c r="G980" s="488"/>
      <c r="H980" s="492"/>
      <c r="I980" s="119">
        <v>927</v>
      </c>
      <c r="J980" s="120">
        <v>502</v>
      </c>
      <c r="K980" s="121">
        <v>5220903</v>
      </c>
      <c r="L980" s="119">
        <v>0</v>
      </c>
      <c r="M980" s="122">
        <v>608</v>
      </c>
      <c r="N980" s="122">
        <v>0</v>
      </c>
      <c r="O980" s="123">
        <f t="shared" si="15"/>
        <v>0</v>
      </c>
    </row>
    <row r="981" spans="1:15" ht="16.5" customHeight="1">
      <c r="A981" s="118"/>
      <c r="B981" s="427"/>
      <c r="C981" s="428"/>
      <c r="D981" s="429"/>
      <c r="E981" s="429"/>
      <c r="F981" s="429"/>
      <c r="G981" s="489" t="s">
        <v>352</v>
      </c>
      <c r="H981" s="493"/>
      <c r="I981" s="119">
        <v>927</v>
      </c>
      <c r="J981" s="120">
        <v>502</v>
      </c>
      <c r="K981" s="121">
        <v>5220903</v>
      </c>
      <c r="L981" s="119">
        <v>3</v>
      </c>
      <c r="M981" s="122">
        <v>608</v>
      </c>
      <c r="N981" s="122">
        <v>0</v>
      </c>
      <c r="O981" s="123">
        <f t="shared" si="15"/>
        <v>0</v>
      </c>
    </row>
    <row r="982" spans="1:16" s="109" customFormat="1" ht="18" customHeight="1">
      <c r="A982" s="118"/>
      <c r="B982" s="427"/>
      <c r="C982" s="491" t="s">
        <v>89</v>
      </c>
      <c r="D982" s="491"/>
      <c r="E982" s="491"/>
      <c r="F982" s="491"/>
      <c r="G982" s="491"/>
      <c r="H982" s="491"/>
      <c r="I982" s="119">
        <v>927</v>
      </c>
      <c r="J982" s="120">
        <v>503</v>
      </c>
      <c r="K982" s="121">
        <v>0</v>
      </c>
      <c r="L982" s="119">
        <v>0</v>
      </c>
      <c r="M982" s="122">
        <v>603355.4539499999</v>
      </c>
      <c r="N982" s="122">
        <v>545963.6828899998</v>
      </c>
      <c r="O982" s="128">
        <f t="shared" si="15"/>
        <v>0.9048790050967931</v>
      </c>
      <c r="P982" s="139"/>
    </row>
    <row r="983" spans="1:15" s="109" customFormat="1" ht="16.5" customHeight="1">
      <c r="A983" s="118"/>
      <c r="B983" s="427"/>
      <c r="C983" s="428"/>
      <c r="D983" s="488" t="s">
        <v>66</v>
      </c>
      <c r="E983" s="488"/>
      <c r="F983" s="488"/>
      <c r="G983" s="488"/>
      <c r="H983" s="488"/>
      <c r="I983" s="124">
        <v>927</v>
      </c>
      <c r="J983" s="125">
        <v>503</v>
      </c>
      <c r="K983" s="126">
        <v>700000</v>
      </c>
      <c r="L983" s="124">
        <v>0</v>
      </c>
      <c r="M983" s="127">
        <v>828.9548199999999</v>
      </c>
      <c r="N983" s="127">
        <v>333.95482</v>
      </c>
      <c r="O983" s="128">
        <f t="shared" si="15"/>
        <v>0.4028625106492535</v>
      </c>
    </row>
    <row r="984" spans="1:15" s="109" customFormat="1" ht="28.5" customHeight="1">
      <c r="A984" s="118"/>
      <c r="B984" s="427"/>
      <c r="C984" s="428"/>
      <c r="D984" s="429"/>
      <c r="E984" s="488" t="s">
        <v>159</v>
      </c>
      <c r="F984" s="488"/>
      <c r="G984" s="488"/>
      <c r="H984" s="488"/>
      <c r="I984" s="124">
        <v>927</v>
      </c>
      <c r="J984" s="125">
        <v>503</v>
      </c>
      <c r="K984" s="126">
        <v>700500</v>
      </c>
      <c r="L984" s="124">
        <v>0</v>
      </c>
      <c r="M984" s="127">
        <v>828.9548199999999</v>
      </c>
      <c r="N984" s="127">
        <v>333.95482</v>
      </c>
      <c r="O984" s="123">
        <f t="shared" si="15"/>
        <v>0.4028625106492535</v>
      </c>
    </row>
    <row r="985" spans="1:15" s="109" customFormat="1" ht="42.75" customHeight="1">
      <c r="A985" s="118"/>
      <c r="B985" s="427"/>
      <c r="C985" s="428"/>
      <c r="D985" s="429"/>
      <c r="E985" s="429"/>
      <c r="F985" s="488" t="s">
        <v>701</v>
      </c>
      <c r="G985" s="488"/>
      <c r="H985" s="488"/>
      <c r="I985" s="124">
        <v>927</v>
      </c>
      <c r="J985" s="125">
        <v>503</v>
      </c>
      <c r="K985" s="126">
        <v>700501</v>
      </c>
      <c r="L985" s="124">
        <v>0</v>
      </c>
      <c r="M985" s="127">
        <v>828.9548199999999</v>
      </c>
      <c r="N985" s="127">
        <v>333.95482</v>
      </c>
      <c r="O985" s="128">
        <f t="shared" si="15"/>
        <v>0.4028625106492535</v>
      </c>
    </row>
    <row r="986" spans="1:15" s="109" customFormat="1" ht="25.5" customHeight="1">
      <c r="A986" s="118"/>
      <c r="B986" s="427"/>
      <c r="C986" s="428"/>
      <c r="D986" s="429"/>
      <c r="E986" s="429"/>
      <c r="F986" s="429"/>
      <c r="G986" s="489" t="s">
        <v>157</v>
      </c>
      <c r="H986" s="489"/>
      <c r="I986" s="124">
        <v>927</v>
      </c>
      <c r="J986" s="125">
        <v>503</v>
      </c>
      <c r="K986" s="126">
        <v>700501</v>
      </c>
      <c r="L986" s="124">
        <v>13</v>
      </c>
      <c r="M986" s="127">
        <v>828.9548199999999</v>
      </c>
      <c r="N986" s="127">
        <v>333.95482</v>
      </c>
      <c r="O986" s="128">
        <f t="shared" si="15"/>
        <v>0.4028625106492535</v>
      </c>
    </row>
    <row r="987" spans="1:15" s="109" customFormat="1" ht="46.5" customHeight="1">
      <c r="A987" s="118"/>
      <c r="B987" s="427"/>
      <c r="C987" s="428"/>
      <c r="D987" s="488" t="s">
        <v>349</v>
      </c>
      <c r="E987" s="488"/>
      <c r="F987" s="488"/>
      <c r="G987" s="488"/>
      <c r="H987" s="488"/>
      <c r="I987" s="124">
        <v>927</v>
      </c>
      <c r="J987" s="125">
        <v>503</v>
      </c>
      <c r="K987" s="126">
        <v>1020000</v>
      </c>
      <c r="L987" s="124">
        <v>0</v>
      </c>
      <c r="M987" s="127">
        <v>5448.616849999999</v>
      </c>
      <c r="N987" s="127">
        <v>4044.92</v>
      </c>
      <c r="O987" s="128">
        <f t="shared" si="15"/>
        <v>0.7423755627081762</v>
      </c>
    </row>
    <row r="988" spans="1:15" s="109" customFormat="1" ht="105" customHeight="1">
      <c r="A988" s="118"/>
      <c r="B988" s="427"/>
      <c r="C988" s="428"/>
      <c r="D988" s="429"/>
      <c r="E988" s="488" t="s">
        <v>350</v>
      </c>
      <c r="F988" s="488"/>
      <c r="G988" s="488"/>
      <c r="H988" s="488"/>
      <c r="I988" s="124">
        <v>927</v>
      </c>
      <c r="J988" s="125">
        <v>503</v>
      </c>
      <c r="K988" s="126">
        <v>1020100</v>
      </c>
      <c r="L988" s="124">
        <v>0</v>
      </c>
      <c r="M988" s="127">
        <v>5448.616849999999</v>
      </c>
      <c r="N988" s="127">
        <v>4044.92</v>
      </c>
      <c r="O988" s="128">
        <f t="shared" si="15"/>
        <v>0.7423755627081762</v>
      </c>
    </row>
    <row r="989" spans="1:15" ht="61.5" customHeight="1">
      <c r="A989" s="118"/>
      <c r="B989" s="427"/>
      <c r="C989" s="428"/>
      <c r="D989" s="429"/>
      <c r="E989" s="429"/>
      <c r="F989" s="488" t="s">
        <v>423</v>
      </c>
      <c r="G989" s="488"/>
      <c r="H989" s="492"/>
      <c r="I989" s="119">
        <v>927</v>
      </c>
      <c r="J989" s="120">
        <v>503</v>
      </c>
      <c r="K989" s="121">
        <v>1020102</v>
      </c>
      <c r="L989" s="119">
        <v>0</v>
      </c>
      <c r="M989" s="122">
        <v>5448.616849999999</v>
      </c>
      <c r="N989" s="122">
        <v>4044.92</v>
      </c>
      <c r="O989" s="123">
        <f t="shared" si="15"/>
        <v>0.7423755627081762</v>
      </c>
    </row>
    <row r="990" spans="1:15" ht="18.75" customHeight="1">
      <c r="A990" s="118"/>
      <c r="B990" s="427"/>
      <c r="C990" s="428"/>
      <c r="D990" s="429"/>
      <c r="E990" s="429"/>
      <c r="F990" s="429"/>
      <c r="G990" s="489" t="s">
        <v>352</v>
      </c>
      <c r="H990" s="493"/>
      <c r="I990" s="119">
        <v>927</v>
      </c>
      <c r="J990" s="120">
        <v>503</v>
      </c>
      <c r="K990" s="121">
        <v>1020102</v>
      </c>
      <c r="L990" s="119">
        <v>3</v>
      </c>
      <c r="M990" s="122">
        <v>5448.616849999999</v>
      </c>
      <c r="N990" s="122">
        <v>4044.92</v>
      </c>
      <c r="O990" s="123">
        <f t="shared" si="15"/>
        <v>0.7423755627081762</v>
      </c>
    </row>
    <row r="991" spans="1:15" s="109" customFormat="1" ht="18" customHeight="1">
      <c r="A991" s="118"/>
      <c r="B991" s="427"/>
      <c r="C991" s="428"/>
      <c r="D991" s="488" t="s">
        <v>89</v>
      </c>
      <c r="E991" s="488"/>
      <c r="F991" s="488"/>
      <c r="G991" s="488"/>
      <c r="H991" s="488"/>
      <c r="I991" s="124">
        <v>927</v>
      </c>
      <c r="J991" s="125">
        <v>503</v>
      </c>
      <c r="K991" s="126">
        <v>6000000</v>
      </c>
      <c r="L991" s="124">
        <v>0</v>
      </c>
      <c r="M991" s="127">
        <v>589190.97905</v>
      </c>
      <c r="N991" s="127">
        <v>534991.9285299999</v>
      </c>
      <c r="O991" s="128">
        <f t="shared" si="15"/>
        <v>0.9080110652620828</v>
      </c>
    </row>
    <row r="992" spans="1:15" s="109" customFormat="1" ht="17.25" customHeight="1">
      <c r="A992" s="118"/>
      <c r="B992" s="427"/>
      <c r="C992" s="428"/>
      <c r="D992" s="429"/>
      <c r="E992" s="488" t="s">
        <v>443</v>
      </c>
      <c r="F992" s="488"/>
      <c r="G992" s="488"/>
      <c r="H992" s="488"/>
      <c r="I992" s="124">
        <v>927</v>
      </c>
      <c r="J992" s="125">
        <v>503</v>
      </c>
      <c r="K992" s="126">
        <v>6000100</v>
      </c>
      <c r="L992" s="124">
        <v>0</v>
      </c>
      <c r="M992" s="127">
        <v>54925.36111</v>
      </c>
      <c r="N992" s="127">
        <v>41871.668829999995</v>
      </c>
      <c r="O992" s="128">
        <f t="shared" si="15"/>
        <v>0.7623376156989274</v>
      </c>
    </row>
    <row r="993" spans="1:15" s="109" customFormat="1" ht="28.5" customHeight="1">
      <c r="A993" s="118"/>
      <c r="B993" s="427"/>
      <c r="C993" s="428"/>
      <c r="D993" s="429"/>
      <c r="E993" s="429"/>
      <c r="F993" s="488" t="s">
        <v>444</v>
      </c>
      <c r="G993" s="488"/>
      <c r="H993" s="488"/>
      <c r="I993" s="124">
        <v>927</v>
      </c>
      <c r="J993" s="125">
        <v>503</v>
      </c>
      <c r="K993" s="126">
        <v>6000101</v>
      </c>
      <c r="L993" s="124">
        <v>0</v>
      </c>
      <c r="M993" s="127">
        <v>12082.476919999997</v>
      </c>
      <c r="N993" s="127">
        <v>12082.47692</v>
      </c>
      <c r="O993" s="128">
        <f t="shared" si="15"/>
        <v>1.0000000000000002</v>
      </c>
    </row>
    <row r="994" spans="1:15" s="109" customFormat="1" ht="32.25" customHeight="1">
      <c r="A994" s="118"/>
      <c r="B994" s="427"/>
      <c r="C994" s="428"/>
      <c r="D994" s="429"/>
      <c r="E994" s="429"/>
      <c r="F994" s="429"/>
      <c r="G994" s="489" t="s">
        <v>149</v>
      </c>
      <c r="H994" s="489"/>
      <c r="I994" s="124">
        <v>927</v>
      </c>
      <c r="J994" s="125">
        <v>503</v>
      </c>
      <c r="K994" s="126">
        <v>6000101</v>
      </c>
      <c r="L994" s="124">
        <v>500</v>
      </c>
      <c r="M994" s="127">
        <v>12082.476919999997</v>
      </c>
      <c r="N994" s="127">
        <v>12082.47692</v>
      </c>
      <c r="O994" s="128">
        <f t="shared" si="15"/>
        <v>1.0000000000000002</v>
      </c>
    </row>
    <row r="995" spans="1:15" s="109" customFormat="1" ht="29.25" customHeight="1">
      <c r="A995" s="118"/>
      <c r="B995" s="427"/>
      <c r="C995" s="428"/>
      <c r="D995" s="429"/>
      <c r="E995" s="429"/>
      <c r="F995" s="488" t="s">
        <v>445</v>
      </c>
      <c r="G995" s="488"/>
      <c r="H995" s="488"/>
      <c r="I995" s="124">
        <v>927</v>
      </c>
      <c r="J995" s="125">
        <v>503</v>
      </c>
      <c r="K995" s="126">
        <v>6000102</v>
      </c>
      <c r="L995" s="124">
        <v>0</v>
      </c>
      <c r="M995" s="127">
        <v>11612.476859999999</v>
      </c>
      <c r="N995" s="127">
        <v>7319.63212</v>
      </c>
      <c r="O995" s="128">
        <f t="shared" si="15"/>
        <v>0.6303247970476473</v>
      </c>
    </row>
    <row r="996" spans="1:15" s="109" customFormat="1" ht="33" customHeight="1">
      <c r="A996" s="118"/>
      <c r="B996" s="427"/>
      <c r="C996" s="428"/>
      <c r="D996" s="429"/>
      <c r="E996" s="429"/>
      <c r="F996" s="429"/>
      <c r="G996" s="489" t="s">
        <v>149</v>
      </c>
      <c r="H996" s="489"/>
      <c r="I996" s="124">
        <v>927</v>
      </c>
      <c r="J996" s="125">
        <v>503</v>
      </c>
      <c r="K996" s="126">
        <v>6000102</v>
      </c>
      <c r="L996" s="124">
        <v>500</v>
      </c>
      <c r="M996" s="127">
        <v>11612.476859999999</v>
      </c>
      <c r="N996" s="127">
        <v>7319.63212</v>
      </c>
      <c r="O996" s="128">
        <f t="shared" si="15"/>
        <v>0.6303247970476473</v>
      </c>
    </row>
    <row r="997" spans="1:15" s="109" customFormat="1" ht="59.25" customHeight="1">
      <c r="A997" s="118"/>
      <c r="B997" s="427"/>
      <c r="C997" s="428"/>
      <c r="D997" s="429"/>
      <c r="E997" s="429"/>
      <c r="F997" s="429"/>
      <c r="G997" s="430"/>
      <c r="H997" s="431" t="s">
        <v>446</v>
      </c>
      <c r="I997" s="124">
        <v>927</v>
      </c>
      <c r="J997" s="125">
        <v>503</v>
      </c>
      <c r="K997" s="126">
        <v>6000102</v>
      </c>
      <c r="L997" s="124">
        <v>500</v>
      </c>
      <c r="M997" s="127">
        <v>2097.5557200000003</v>
      </c>
      <c r="N997" s="127">
        <v>0</v>
      </c>
      <c r="O997" s="128">
        <f t="shared" si="15"/>
        <v>0</v>
      </c>
    </row>
    <row r="998" spans="1:15" s="109" customFormat="1" ht="57.75" customHeight="1">
      <c r="A998" s="118"/>
      <c r="B998" s="427"/>
      <c r="C998" s="428"/>
      <c r="D998" s="429"/>
      <c r="E998" s="429"/>
      <c r="F998" s="429"/>
      <c r="G998" s="430"/>
      <c r="H998" s="431" t="s">
        <v>447</v>
      </c>
      <c r="I998" s="124">
        <v>927</v>
      </c>
      <c r="J998" s="125">
        <v>503</v>
      </c>
      <c r="K998" s="126">
        <v>6000102</v>
      </c>
      <c r="L998" s="124">
        <v>500</v>
      </c>
      <c r="M998" s="127">
        <v>25.62512</v>
      </c>
      <c r="N998" s="127">
        <v>0</v>
      </c>
      <c r="O998" s="123">
        <f t="shared" si="15"/>
        <v>0</v>
      </c>
    </row>
    <row r="999" spans="1:15" s="109" customFormat="1" ht="32.25" customHeight="1">
      <c r="A999" s="118"/>
      <c r="B999" s="427"/>
      <c r="C999" s="428"/>
      <c r="D999" s="429"/>
      <c r="E999" s="429"/>
      <c r="F999" s="488" t="s">
        <v>448</v>
      </c>
      <c r="G999" s="488"/>
      <c r="H999" s="488"/>
      <c r="I999" s="124">
        <v>927</v>
      </c>
      <c r="J999" s="125">
        <v>503</v>
      </c>
      <c r="K999" s="126">
        <v>6000104</v>
      </c>
      <c r="L999" s="124">
        <v>0</v>
      </c>
      <c r="M999" s="127">
        <v>8310.2</v>
      </c>
      <c r="N999" s="127">
        <v>1925.4746599999999</v>
      </c>
      <c r="O999" s="128">
        <f t="shared" si="15"/>
        <v>0.23170015884094242</v>
      </c>
    </row>
    <row r="1000" spans="1:15" s="109" customFormat="1" ht="32.25" customHeight="1">
      <c r="A1000" s="118"/>
      <c r="B1000" s="427"/>
      <c r="C1000" s="428"/>
      <c r="D1000" s="429"/>
      <c r="E1000" s="429"/>
      <c r="F1000" s="429"/>
      <c r="G1000" s="489" t="s">
        <v>149</v>
      </c>
      <c r="H1000" s="489"/>
      <c r="I1000" s="124">
        <v>927</v>
      </c>
      <c r="J1000" s="125">
        <v>503</v>
      </c>
      <c r="K1000" s="126">
        <v>6000104</v>
      </c>
      <c r="L1000" s="124">
        <v>500</v>
      </c>
      <c r="M1000" s="127">
        <v>8310.2</v>
      </c>
      <c r="N1000" s="127">
        <v>1925.4746599999999</v>
      </c>
      <c r="O1000" s="128">
        <f t="shared" si="15"/>
        <v>0.23170015884094242</v>
      </c>
    </row>
    <row r="1001" spans="1:15" s="109" customFormat="1" ht="87.75" customHeight="1">
      <c r="A1001" s="118"/>
      <c r="B1001" s="427"/>
      <c r="C1001" s="428"/>
      <c r="D1001" s="429"/>
      <c r="E1001" s="429"/>
      <c r="F1001" s="488" t="s">
        <v>449</v>
      </c>
      <c r="G1001" s="488"/>
      <c r="H1001" s="488"/>
      <c r="I1001" s="124">
        <v>927</v>
      </c>
      <c r="J1001" s="125">
        <v>503</v>
      </c>
      <c r="K1001" s="126">
        <v>6000105</v>
      </c>
      <c r="L1001" s="124">
        <v>0</v>
      </c>
      <c r="M1001" s="127">
        <v>22920.20733</v>
      </c>
      <c r="N1001" s="127">
        <v>20544.08513</v>
      </c>
      <c r="O1001" s="128">
        <f t="shared" si="15"/>
        <v>0.896330684718985</v>
      </c>
    </row>
    <row r="1002" spans="1:15" s="109" customFormat="1" ht="20.25" customHeight="1">
      <c r="A1002" s="118"/>
      <c r="B1002" s="427"/>
      <c r="C1002" s="428"/>
      <c r="D1002" s="429"/>
      <c r="E1002" s="429"/>
      <c r="F1002" s="429"/>
      <c r="G1002" s="489" t="s">
        <v>164</v>
      </c>
      <c r="H1002" s="489"/>
      <c r="I1002" s="124">
        <v>927</v>
      </c>
      <c r="J1002" s="125">
        <v>503</v>
      </c>
      <c r="K1002" s="126">
        <v>6000105</v>
      </c>
      <c r="L1002" s="124">
        <v>18</v>
      </c>
      <c r="M1002" s="127">
        <v>22920.20733</v>
      </c>
      <c r="N1002" s="127">
        <v>20544.08513</v>
      </c>
      <c r="O1002" s="128">
        <f t="shared" si="15"/>
        <v>0.896330684718985</v>
      </c>
    </row>
    <row r="1003" spans="1:15" s="109" customFormat="1" ht="72" customHeight="1">
      <c r="A1003" s="118"/>
      <c r="B1003" s="427"/>
      <c r="C1003" s="428"/>
      <c r="D1003" s="429"/>
      <c r="E1003" s="429"/>
      <c r="F1003" s="429"/>
      <c r="G1003" s="430"/>
      <c r="H1003" s="431" t="s">
        <v>450</v>
      </c>
      <c r="I1003" s="124">
        <v>927</v>
      </c>
      <c r="J1003" s="125">
        <v>503</v>
      </c>
      <c r="K1003" s="126">
        <v>6000105</v>
      </c>
      <c r="L1003" s="124">
        <v>18</v>
      </c>
      <c r="M1003" s="127">
        <v>7232.621139999999</v>
      </c>
      <c r="N1003" s="127">
        <v>0</v>
      </c>
      <c r="O1003" s="128">
        <f t="shared" si="15"/>
        <v>0</v>
      </c>
    </row>
    <row r="1004" spans="1:15" s="109" customFormat="1" ht="59.25" customHeight="1">
      <c r="A1004" s="118"/>
      <c r="B1004" s="427"/>
      <c r="C1004" s="428"/>
      <c r="D1004" s="429"/>
      <c r="E1004" s="488" t="s">
        <v>581</v>
      </c>
      <c r="F1004" s="488"/>
      <c r="G1004" s="488"/>
      <c r="H1004" s="488"/>
      <c r="I1004" s="124">
        <v>927</v>
      </c>
      <c r="J1004" s="125">
        <v>503</v>
      </c>
      <c r="K1004" s="126">
        <v>6000200</v>
      </c>
      <c r="L1004" s="124">
        <v>0</v>
      </c>
      <c r="M1004" s="127">
        <v>407677.05825</v>
      </c>
      <c r="N1004" s="127">
        <v>389798.35996</v>
      </c>
      <c r="O1004" s="128">
        <f t="shared" si="15"/>
        <v>0.9561449487328368</v>
      </c>
    </row>
    <row r="1005" spans="1:15" s="109" customFormat="1" ht="30.75" customHeight="1">
      <c r="A1005" s="118"/>
      <c r="B1005" s="427"/>
      <c r="C1005" s="428"/>
      <c r="D1005" s="429"/>
      <c r="E1005" s="429"/>
      <c r="F1005" s="488" t="s">
        <v>582</v>
      </c>
      <c r="G1005" s="488"/>
      <c r="H1005" s="488"/>
      <c r="I1005" s="124">
        <v>927</v>
      </c>
      <c r="J1005" s="125">
        <v>503</v>
      </c>
      <c r="K1005" s="126">
        <v>6000202</v>
      </c>
      <c r="L1005" s="124">
        <v>0</v>
      </c>
      <c r="M1005" s="127">
        <v>86800.00389</v>
      </c>
      <c r="N1005" s="127">
        <v>75786.07071</v>
      </c>
      <c r="O1005" s="128">
        <f t="shared" si="15"/>
        <v>0.8731113745806077</v>
      </c>
    </row>
    <row r="1006" spans="1:15" s="109" customFormat="1" ht="32.25" customHeight="1">
      <c r="A1006" s="118"/>
      <c r="B1006" s="427"/>
      <c r="C1006" s="428"/>
      <c r="D1006" s="429"/>
      <c r="E1006" s="429"/>
      <c r="F1006" s="429"/>
      <c r="G1006" s="489" t="s">
        <v>149</v>
      </c>
      <c r="H1006" s="489"/>
      <c r="I1006" s="124">
        <v>927</v>
      </c>
      <c r="J1006" s="125">
        <v>503</v>
      </c>
      <c r="K1006" s="126">
        <v>6000202</v>
      </c>
      <c r="L1006" s="124">
        <v>500</v>
      </c>
      <c r="M1006" s="127">
        <v>86800.00389</v>
      </c>
      <c r="N1006" s="127">
        <v>75786.07071</v>
      </c>
      <c r="O1006" s="128">
        <f t="shared" si="15"/>
        <v>0.8731113745806077</v>
      </c>
    </row>
    <row r="1007" spans="1:15" s="109" customFormat="1" ht="60" customHeight="1">
      <c r="A1007" s="118"/>
      <c r="B1007" s="427"/>
      <c r="C1007" s="428"/>
      <c r="D1007" s="429"/>
      <c r="E1007" s="429"/>
      <c r="F1007" s="429"/>
      <c r="G1007" s="430"/>
      <c r="H1007" s="431" t="s">
        <v>583</v>
      </c>
      <c r="I1007" s="124">
        <v>927</v>
      </c>
      <c r="J1007" s="125">
        <v>503</v>
      </c>
      <c r="K1007" s="126">
        <v>6000202</v>
      </c>
      <c r="L1007" s="124">
        <v>500</v>
      </c>
      <c r="M1007" s="127">
        <v>557.0543399999999</v>
      </c>
      <c r="N1007" s="127">
        <v>0</v>
      </c>
      <c r="O1007" s="128">
        <f t="shared" si="15"/>
        <v>0</v>
      </c>
    </row>
    <row r="1008" spans="1:15" s="109" customFormat="1" ht="30.75" customHeight="1">
      <c r="A1008" s="118"/>
      <c r="B1008" s="427"/>
      <c r="C1008" s="428"/>
      <c r="D1008" s="429"/>
      <c r="E1008" s="429"/>
      <c r="F1008" s="429"/>
      <c r="G1008" s="430"/>
      <c r="H1008" s="431" t="s">
        <v>584</v>
      </c>
      <c r="I1008" s="124">
        <v>927</v>
      </c>
      <c r="J1008" s="125">
        <v>503</v>
      </c>
      <c r="K1008" s="126">
        <v>6000202</v>
      </c>
      <c r="L1008" s="124">
        <v>500</v>
      </c>
      <c r="M1008" s="127">
        <v>1537.216</v>
      </c>
      <c r="N1008" s="127">
        <v>0</v>
      </c>
      <c r="O1008" s="128">
        <f t="shared" si="15"/>
        <v>0</v>
      </c>
    </row>
    <row r="1009" spans="1:15" s="109" customFormat="1" ht="33" customHeight="1">
      <c r="A1009" s="118"/>
      <c r="B1009" s="427"/>
      <c r="C1009" s="428"/>
      <c r="D1009" s="429"/>
      <c r="E1009" s="429"/>
      <c r="F1009" s="488" t="s">
        <v>585</v>
      </c>
      <c r="G1009" s="488"/>
      <c r="H1009" s="488"/>
      <c r="I1009" s="124">
        <v>927</v>
      </c>
      <c r="J1009" s="125">
        <v>503</v>
      </c>
      <c r="K1009" s="126">
        <v>6000203</v>
      </c>
      <c r="L1009" s="124">
        <v>0</v>
      </c>
      <c r="M1009" s="127">
        <v>3949.4353499999997</v>
      </c>
      <c r="N1009" s="127">
        <v>3949.43535</v>
      </c>
      <c r="O1009" s="123">
        <f t="shared" si="15"/>
        <v>1.0000000000000002</v>
      </c>
    </row>
    <row r="1010" spans="1:15" s="109" customFormat="1" ht="27.75" customHeight="1">
      <c r="A1010" s="118"/>
      <c r="B1010" s="427"/>
      <c r="C1010" s="428"/>
      <c r="D1010" s="429"/>
      <c r="E1010" s="429"/>
      <c r="F1010" s="429"/>
      <c r="G1010" s="489" t="s">
        <v>149</v>
      </c>
      <c r="H1010" s="489"/>
      <c r="I1010" s="124">
        <v>927</v>
      </c>
      <c r="J1010" s="125">
        <v>503</v>
      </c>
      <c r="K1010" s="126">
        <v>6000203</v>
      </c>
      <c r="L1010" s="124">
        <v>500</v>
      </c>
      <c r="M1010" s="127">
        <v>3949.4353499999997</v>
      </c>
      <c r="N1010" s="127">
        <v>3949.43535</v>
      </c>
      <c r="O1010" s="128">
        <f t="shared" si="15"/>
        <v>1.0000000000000002</v>
      </c>
    </row>
    <row r="1011" spans="1:15" s="109" customFormat="1" ht="42" customHeight="1">
      <c r="A1011" s="118"/>
      <c r="B1011" s="427"/>
      <c r="C1011" s="428"/>
      <c r="D1011" s="429"/>
      <c r="E1011" s="429"/>
      <c r="F1011" s="429"/>
      <c r="G1011" s="430"/>
      <c r="H1011" s="431" t="s">
        <v>586</v>
      </c>
      <c r="I1011" s="124">
        <v>927</v>
      </c>
      <c r="J1011" s="125">
        <v>503</v>
      </c>
      <c r="K1011" s="126">
        <v>6000203</v>
      </c>
      <c r="L1011" s="124">
        <v>500</v>
      </c>
      <c r="M1011" s="127">
        <v>1289.4353500000002</v>
      </c>
      <c r="N1011" s="127">
        <v>0</v>
      </c>
      <c r="O1011" s="128">
        <f t="shared" si="15"/>
        <v>0</v>
      </c>
    </row>
    <row r="1012" spans="1:15" s="109" customFormat="1" ht="24" customHeight="1">
      <c r="A1012" s="118"/>
      <c r="B1012" s="427"/>
      <c r="C1012" s="428"/>
      <c r="D1012" s="429"/>
      <c r="E1012" s="429"/>
      <c r="F1012" s="488" t="s">
        <v>587</v>
      </c>
      <c r="G1012" s="488"/>
      <c r="H1012" s="488"/>
      <c r="I1012" s="124">
        <v>927</v>
      </c>
      <c r="J1012" s="125">
        <v>503</v>
      </c>
      <c r="K1012" s="126">
        <v>6000204</v>
      </c>
      <c r="L1012" s="124">
        <v>0</v>
      </c>
      <c r="M1012" s="127">
        <v>50897.982</v>
      </c>
      <c r="N1012" s="127">
        <v>50897.981810000005</v>
      </c>
      <c r="O1012" s="128">
        <f t="shared" si="15"/>
        <v>0.9999999962670426</v>
      </c>
    </row>
    <row r="1013" spans="1:15" s="109" customFormat="1" ht="30" customHeight="1">
      <c r="A1013" s="118"/>
      <c r="B1013" s="427"/>
      <c r="C1013" s="428"/>
      <c r="D1013" s="429"/>
      <c r="E1013" s="429"/>
      <c r="F1013" s="429"/>
      <c r="G1013" s="489" t="s">
        <v>149</v>
      </c>
      <c r="H1013" s="489"/>
      <c r="I1013" s="124">
        <v>927</v>
      </c>
      <c r="J1013" s="125">
        <v>503</v>
      </c>
      <c r="K1013" s="126">
        <v>6000204</v>
      </c>
      <c r="L1013" s="124">
        <v>500</v>
      </c>
      <c r="M1013" s="127">
        <v>50897.982</v>
      </c>
      <c r="N1013" s="127">
        <v>50897.981810000005</v>
      </c>
      <c r="O1013" s="128">
        <f t="shared" si="15"/>
        <v>0.9999999962670426</v>
      </c>
    </row>
    <row r="1014" spans="1:15" s="109" customFormat="1" ht="18.75" customHeight="1">
      <c r="A1014" s="118"/>
      <c r="B1014" s="427"/>
      <c r="C1014" s="428"/>
      <c r="D1014" s="429"/>
      <c r="E1014" s="429"/>
      <c r="F1014" s="488" t="s">
        <v>588</v>
      </c>
      <c r="G1014" s="488"/>
      <c r="H1014" s="488"/>
      <c r="I1014" s="124">
        <v>927</v>
      </c>
      <c r="J1014" s="125">
        <v>503</v>
      </c>
      <c r="K1014" s="126">
        <v>6000205</v>
      </c>
      <c r="L1014" s="124">
        <v>0</v>
      </c>
      <c r="M1014" s="127">
        <v>41356.08071</v>
      </c>
      <c r="N1014" s="127">
        <v>36576.60974</v>
      </c>
      <c r="O1014" s="128">
        <f t="shared" si="15"/>
        <v>0.8844312399060505</v>
      </c>
    </row>
    <row r="1015" spans="1:15" s="109" customFormat="1" ht="28.5" customHeight="1">
      <c r="A1015" s="118"/>
      <c r="B1015" s="427"/>
      <c r="C1015" s="428"/>
      <c r="D1015" s="429"/>
      <c r="E1015" s="429"/>
      <c r="F1015" s="429"/>
      <c r="G1015" s="489" t="s">
        <v>149</v>
      </c>
      <c r="H1015" s="489"/>
      <c r="I1015" s="124">
        <v>927</v>
      </c>
      <c r="J1015" s="125">
        <v>503</v>
      </c>
      <c r="K1015" s="126">
        <v>6000205</v>
      </c>
      <c r="L1015" s="124">
        <v>500</v>
      </c>
      <c r="M1015" s="127">
        <v>41356.08071</v>
      </c>
      <c r="N1015" s="127">
        <v>36576.60974</v>
      </c>
      <c r="O1015" s="128">
        <f t="shared" si="15"/>
        <v>0.8844312399060505</v>
      </c>
    </row>
    <row r="1016" spans="1:15" s="109" customFormat="1" ht="17.25" customHeight="1">
      <c r="A1016" s="118"/>
      <c r="B1016" s="427"/>
      <c r="C1016" s="428"/>
      <c r="D1016" s="429"/>
      <c r="E1016" s="429"/>
      <c r="F1016" s="488" t="s">
        <v>589</v>
      </c>
      <c r="G1016" s="488"/>
      <c r="H1016" s="488"/>
      <c r="I1016" s="124">
        <v>927</v>
      </c>
      <c r="J1016" s="125">
        <v>503</v>
      </c>
      <c r="K1016" s="126">
        <v>6000208</v>
      </c>
      <c r="L1016" s="124">
        <v>0</v>
      </c>
      <c r="M1016" s="127">
        <v>140549.48416</v>
      </c>
      <c r="N1016" s="127">
        <v>140549.48416</v>
      </c>
      <c r="O1016" s="128">
        <f t="shared" si="15"/>
        <v>1</v>
      </c>
    </row>
    <row r="1017" spans="1:15" s="109" customFormat="1" ht="32.25" customHeight="1">
      <c r="A1017" s="118"/>
      <c r="B1017" s="427"/>
      <c r="C1017" s="428"/>
      <c r="D1017" s="429"/>
      <c r="E1017" s="429"/>
      <c r="F1017" s="429"/>
      <c r="G1017" s="489" t="s">
        <v>149</v>
      </c>
      <c r="H1017" s="489"/>
      <c r="I1017" s="124">
        <v>927</v>
      </c>
      <c r="J1017" s="125">
        <v>503</v>
      </c>
      <c r="K1017" s="126">
        <v>6000208</v>
      </c>
      <c r="L1017" s="124">
        <v>500</v>
      </c>
      <c r="M1017" s="127">
        <v>140549.48416</v>
      </c>
      <c r="N1017" s="127">
        <v>140549.48416</v>
      </c>
      <c r="O1017" s="128">
        <f t="shared" si="15"/>
        <v>1</v>
      </c>
    </row>
    <row r="1018" spans="1:15" s="109" customFormat="1" ht="45" customHeight="1">
      <c r="A1018" s="118"/>
      <c r="B1018" s="427"/>
      <c r="C1018" s="428"/>
      <c r="D1018" s="429"/>
      <c r="E1018" s="429"/>
      <c r="F1018" s="429"/>
      <c r="G1018" s="430"/>
      <c r="H1018" s="431" t="s">
        <v>218</v>
      </c>
      <c r="I1018" s="124">
        <v>927</v>
      </c>
      <c r="J1018" s="125">
        <v>503</v>
      </c>
      <c r="K1018" s="126">
        <v>6000208</v>
      </c>
      <c r="L1018" s="124">
        <v>500</v>
      </c>
      <c r="M1018" s="127">
        <v>1328</v>
      </c>
      <c r="N1018" s="127">
        <v>0</v>
      </c>
      <c r="O1018" s="128">
        <f t="shared" si="15"/>
        <v>0</v>
      </c>
    </row>
    <row r="1019" spans="1:15" s="109" customFormat="1" ht="108" customHeight="1">
      <c r="A1019" s="118"/>
      <c r="B1019" s="427"/>
      <c r="C1019" s="428"/>
      <c r="D1019" s="429"/>
      <c r="E1019" s="429"/>
      <c r="F1019" s="488" t="s">
        <v>590</v>
      </c>
      <c r="G1019" s="488"/>
      <c r="H1019" s="488"/>
      <c r="I1019" s="124">
        <v>927</v>
      </c>
      <c r="J1019" s="125">
        <v>503</v>
      </c>
      <c r="K1019" s="126">
        <v>6000209</v>
      </c>
      <c r="L1019" s="124">
        <v>0</v>
      </c>
      <c r="M1019" s="127">
        <v>7368.70539</v>
      </c>
      <c r="N1019" s="127">
        <v>6889.62095</v>
      </c>
      <c r="O1019" s="128">
        <f t="shared" si="15"/>
        <v>0.9349839063113908</v>
      </c>
    </row>
    <row r="1020" spans="1:15" s="109" customFormat="1" ht="15" customHeight="1">
      <c r="A1020" s="118"/>
      <c r="B1020" s="427"/>
      <c r="C1020" s="428"/>
      <c r="D1020" s="429"/>
      <c r="E1020" s="429"/>
      <c r="F1020" s="429"/>
      <c r="G1020" s="489" t="s">
        <v>164</v>
      </c>
      <c r="H1020" s="489"/>
      <c r="I1020" s="124">
        <v>927</v>
      </c>
      <c r="J1020" s="125">
        <v>503</v>
      </c>
      <c r="K1020" s="126">
        <v>6000209</v>
      </c>
      <c r="L1020" s="124">
        <v>18</v>
      </c>
      <c r="M1020" s="127">
        <v>7368.70539</v>
      </c>
      <c r="N1020" s="127">
        <v>6889.62095</v>
      </c>
      <c r="O1020" s="128">
        <f t="shared" si="15"/>
        <v>0.9349839063113908</v>
      </c>
    </row>
    <row r="1021" spans="1:15" s="109" customFormat="1" ht="60" customHeight="1">
      <c r="A1021" s="118"/>
      <c r="B1021" s="427"/>
      <c r="C1021" s="428"/>
      <c r="D1021" s="429"/>
      <c r="E1021" s="429"/>
      <c r="F1021" s="429"/>
      <c r="G1021" s="430"/>
      <c r="H1021" s="431" t="s">
        <v>591</v>
      </c>
      <c r="I1021" s="124">
        <v>927</v>
      </c>
      <c r="J1021" s="125">
        <v>503</v>
      </c>
      <c r="K1021" s="126">
        <v>6000209</v>
      </c>
      <c r="L1021" s="124">
        <v>18</v>
      </c>
      <c r="M1021" s="127">
        <v>1865.66784</v>
      </c>
      <c r="N1021" s="127">
        <v>0</v>
      </c>
      <c r="O1021" s="128">
        <f t="shared" si="15"/>
        <v>0</v>
      </c>
    </row>
    <row r="1022" spans="1:15" s="109" customFormat="1" ht="90" customHeight="1">
      <c r="A1022" s="118"/>
      <c r="B1022" s="427"/>
      <c r="C1022" s="428"/>
      <c r="D1022" s="429"/>
      <c r="E1022" s="429"/>
      <c r="F1022" s="488" t="s">
        <v>592</v>
      </c>
      <c r="G1022" s="488"/>
      <c r="H1022" s="488"/>
      <c r="I1022" s="124">
        <v>927</v>
      </c>
      <c r="J1022" s="125">
        <v>503</v>
      </c>
      <c r="K1022" s="126">
        <v>6000210</v>
      </c>
      <c r="L1022" s="124">
        <v>0</v>
      </c>
      <c r="M1022" s="127">
        <v>76755.36675</v>
      </c>
      <c r="N1022" s="127">
        <v>75149.15724</v>
      </c>
      <c r="O1022" s="128">
        <f t="shared" si="15"/>
        <v>0.9790736520713713</v>
      </c>
    </row>
    <row r="1023" spans="1:15" s="109" customFormat="1" ht="18.75" customHeight="1">
      <c r="A1023" s="118"/>
      <c r="B1023" s="427"/>
      <c r="C1023" s="428"/>
      <c r="D1023" s="429"/>
      <c r="E1023" s="429"/>
      <c r="F1023" s="429"/>
      <c r="G1023" s="489" t="s">
        <v>164</v>
      </c>
      <c r="H1023" s="489"/>
      <c r="I1023" s="124">
        <v>927</v>
      </c>
      <c r="J1023" s="125">
        <v>503</v>
      </c>
      <c r="K1023" s="126">
        <v>6000210</v>
      </c>
      <c r="L1023" s="124">
        <v>18</v>
      </c>
      <c r="M1023" s="127">
        <v>76755.36675</v>
      </c>
      <c r="N1023" s="127">
        <v>75149.15724</v>
      </c>
      <c r="O1023" s="128">
        <f t="shared" si="15"/>
        <v>0.9790736520713713</v>
      </c>
    </row>
    <row r="1024" spans="1:15" s="109" customFormat="1" ht="44.25" customHeight="1">
      <c r="A1024" s="118"/>
      <c r="B1024" s="427"/>
      <c r="C1024" s="428"/>
      <c r="D1024" s="429"/>
      <c r="E1024" s="429"/>
      <c r="F1024" s="429"/>
      <c r="G1024" s="430"/>
      <c r="H1024" s="431" t="s">
        <v>218</v>
      </c>
      <c r="I1024" s="124">
        <v>927</v>
      </c>
      <c r="J1024" s="125">
        <v>503</v>
      </c>
      <c r="K1024" s="126">
        <v>6000210</v>
      </c>
      <c r="L1024" s="124">
        <v>18</v>
      </c>
      <c r="M1024" s="127">
        <v>11172.80276</v>
      </c>
      <c r="N1024" s="127">
        <v>0</v>
      </c>
      <c r="O1024" s="123">
        <f t="shared" si="15"/>
        <v>0</v>
      </c>
    </row>
    <row r="1025" spans="1:15" s="109" customFormat="1" ht="14.25" customHeight="1">
      <c r="A1025" s="118"/>
      <c r="B1025" s="427"/>
      <c r="C1025" s="428"/>
      <c r="D1025" s="429"/>
      <c r="E1025" s="488" t="s">
        <v>593</v>
      </c>
      <c r="F1025" s="488"/>
      <c r="G1025" s="488"/>
      <c r="H1025" s="488"/>
      <c r="I1025" s="124">
        <v>927</v>
      </c>
      <c r="J1025" s="125">
        <v>503</v>
      </c>
      <c r="K1025" s="126">
        <v>6000300</v>
      </c>
      <c r="L1025" s="124">
        <v>0</v>
      </c>
      <c r="M1025" s="127">
        <v>27931.257859999994</v>
      </c>
      <c r="N1025" s="127">
        <v>26315.99185</v>
      </c>
      <c r="O1025" s="128">
        <f t="shared" si="15"/>
        <v>0.9421699510241822</v>
      </c>
    </row>
    <row r="1026" spans="1:15" s="109" customFormat="1" ht="33.75" customHeight="1">
      <c r="A1026" s="118"/>
      <c r="B1026" s="427"/>
      <c r="C1026" s="428"/>
      <c r="D1026" s="429"/>
      <c r="E1026" s="429"/>
      <c r="F1026" s="429"/>
      <c r="G1026" s="489" t="s">
        <v>149</v>
      </c>
      <c r="H1026" s="489"/>
      <c r="I1026" s="124">
        <v>927</v>
      </c>
      <c r="J1026" s="125">
        <v>503</v>
      </c>
      <c r="K1026" s="126">
        <v>6000300</v>
      </c>
      <c r="L1026" s="124">
        <v>500</v>
      </c>
      <c r="M1026" s="127">
        <v>27931.257859999994</v>
      </c>
      <c r="N1026" s="127">
        <v>26315.99185</v>
      </c>
      <c r="O1026" s="128">
        <f t="shared" si="15"/>
        <v>0.9421699510241822</v>
      </c>
    </row>
    <row r="1027" spans="1:15" s="109" customFormat="1" ht="43.5" customHeight="1">
      <c r="A1027" s="118"/>
      <c r="B1027" s="427"/>
      <c r="C1027" s="428"/>
      <c r="D1027" s="429"/>
      <c r="E1027" s="429"/>
      <c r="F1027" s="429"/>
      <c r="G1027" s="430"/>
      <c r="H1027" s="431" t="s">
        <v>218</v>
      </c>
      <c r="I1027" s="124">
        <v>927</v>
      </c>
      <c r="J1027" s="125">
        <v>503</v>
      </c>
      <c r="K1027" s="126">
        <v>6000300</v>
      </c>
      <c r="L1027" s="124">
        <v>500</v>
      </c>
      <c r="M1027" s="127">
        <v>4079.77608</v>
      </c>
      <c r="N1027" s="127">
        <v>0</v>
      </c>
      <c r="O1027" s="128">
        <f t="shared" si="15"/>
        <v>0</v>
      </c>
    </row>
    <row r="1028" spans="1:15" s="109" customFormat="1" ht="29.25" customHeight="1">
      <c r="A1028" s="118"/>
      <c r="B1028" s="427"/>
      <c r="C1028" s="428"/>
      <c r="D1028" s="429"/>
      <c r="E1028" s="488" t="s">
        <v>594</v>
      </c>
      <c r="F1028" s="488"/>
      <c r="G1028" s="488"/>
      <c r="H1028" s="488"/>
      <c r="I1028" s="124">
        <v>927</v>
      </c>
      <c r="J1028" s="125">
        <v>503</v>
      </c>
      <c r="K1028" s="126">
        <v>6000400</v>
      </c>
      <c r="L1028" s="124">
        <v>0</v>
      </c>
      <c r="M1028" s="127">
        <v>10841.356</v>
      </c>
      <c r="N1028" s="127">
        <v>8688.69616</v>
      </c>
      <c r="O1028" s="128">
        <f t="shared" si="15"/>
        <v>0.801439982231005</v>
      </c>
    </row>
    <row r="1029" spans="1:15" s="109" customFormat="1" ht="27.75" customHeight="1">
      <c r="A1029" s="118"/>
      <c r="B1029" s="427"/>
      <c r="C1029" s="428"/>
      <c r="D1029" s="429"/>
      <c r="E1029" s="429"/>
      <c r="F1029" s="429"/>
      <c r="G1029" s="489" t="s">
        <v>149</v>
      </c>
      <c r="H1029" s="489"/>
      <c r="I1029" s="124">
        <v>927</v>
      </c>
      <c r="J1029" s="125">
        <v>503</v>
      </c>
      <c r="K1029" s="126">
        <v>6000400</v>
      </c>
      <c r="L1029" s="124">
        <v>500</v>
      </c>
      <c r="M1029" s="127">
        <v>5056.09032</v>
      </c>
      <c r="N1029" s="127">
        <v>5056.09032</v>
      </c>
      <c r="O1029" s="128">
        <f t="shared" si="15"/>
        <v>1</v>
      </c>
    </row>
    <row r="1030" spans="1:15" s="109" customFormat="1" ht="63" customHeight="1">
      <c r="A1030" s="118"/>
      <c r="B1030" s="427"/>
      <c r="C1030" s="428"/>
      <c r="D1030" s="429"/>
      <c r="E1030" s="429"/>
      <c r="F1030" s="429"/>
      <c r="G1030" s="430"/>
      <c r="H1030" s="431" t="s">
        <v>595</v>
      </c>
      <c r="I1030" s="124">
        <v>927</v>
      </c>
      <c r="J1030" s="125">
        <v>503</v>
      </c>
      <c r="K1030" s="126">
        <v>6000400</v>
      </c>
      <c r="L1030" s="124">
        <v>500</v>
      </c>
      <c r="M1030" s="127">
        <v>3313.536</v>
      </c>
      <c r="N1030" s="127">
        <v>0</v>
      </c>
      <c r="O1030" s="128">
        <f t="shared" si="15"/>
        <v>0</v>
      </c>
    </row>
    <row r="1031" spans="1:15" s="109" customFormat="1" ht="26.25" customHeight="1">
      <c r="A1031" s="118"/>
      <c r="B1031" s="427"/>
      <c r="C1031" s="428"/>
      <c r="D1031" s="429"/>
      <c r="E1031" s="429"/>
      <c r="F1031" s="488" t="s">
        <v>596</v>
      </c>
      <c r="G1031" s="488"/>
      <c r="H1031" s="488"/>
      <c r="I1031" s="124">
        <v>927</v>
      </c>
      <c r="J1031" s="125">
        <v>503</v>
      </c>
      <c r="K1031" s="126">
        <v>6000401</v>
      </c>
      <c r="L1031" s="124">
        <v>0</v>
      </c>
      <c r="M1031" s="127">
        <v>4014.44568</v>
      </c>
      <c r="N1031" s="127">
        <v>3632.6058399999997</v>
      </c>
      <c r="O1031" s="128">
        <f t="shared" si="15"/>
        <v>0.9048835454662323</v>
      </c>
    </row>
    <row r="1032" spans="1:15" s="109" customFormat="1" ht="18" customHeight="1">
      <c r="A1032" s="118"/>
      <c r="B1032" s="427"/>
      <c r="C1032" s="428"/>
      <c r="D1032" s="429"/>
      <c r="E1032" s="429"/>
      <c r="F1032" s="429"/>
      <c r="G1032" s="489" t="s">
        <v>170</v>
      </c>
      <c r="H1032" s="489"/>
      <c r="I1032" s="124">
        <v>927</v>
      </c>
      <c r="J1032" s="125">
        <v>503</v>
      </c>
      <c r="K1032" s="126">
        <v>6000401</v>
      </c>
      <c r="L1032" s="124">
        <v>6</v>
      </c>
      <c r="M1032" s="127">
        <v>4014.44568</v>
      </c>
      <c r="N1032" s="127">
        <v>3632.6058399999997</v>
      </c>
      <c r="O1032" s="128">
        <f t="shared" si="15"/>
        <v>0.9048835454662323</v>
      </c>
    </row>
    <row r="1033" spans="1:15" s="109" customFormat="1" ht="32.25" customHeight="1">
      <c r="A1033" s="118"/>
      <c r="B1033" s="427"/>
      <c r="C1033" s="428"/>
      <c r="D1033" s="429"/>
      <c r="E1033" s="429"/>
      <c r="F1033" s="488" t="s">
        <v>597</v>
      </c>
      <c r="G1033" s="488"/>
      <c r="H1033" s="488"/>
      <c r="I1033" s="124">
        <v>927</v>
      </c>
      <c r="J1033" s="125">
        <v>503</v>
      </c>
      <c r="K1033" s="126">
        <v>6000402</v>
      </c>
      <c r="L1033" s="124">
        <v>0</v>
      </c>
      <c r="M1033" s="127">
        <v>1770.82</v>
      </c>
      <c r="N1033" s="127">
        <v>0</v>
      </c>
      <c r="O1033" s="128">
        <f t="shared" si="15"/>
        <v>0</v>
      </c>
    </row>
    <row r="1034" spans="1:15" s="109" customFormat="1" ht="27.75" customHeight="1">
      <c r="A1034" s="118"/>
      <c r="B1034" s="427"/>
      <c r="C1034" s="428"/>
      <c r="D1034" s="429"/>
      <c r="E1034" s="429"/>
      <c r="F1034" s="429"/>
      <c r="G1034" s="489" t="s">
        <v>149</v>
      </c>
      <c r="H1034" s="489"/>
      <c r="I1034" s="124">
        <v>927</v>
      </c>
      <c r="J1034" s="125">
        <v>503</v>
      </c>
      <c r="K1034" s="126">
        <v>6000402</v>
      </c>
      <c r="L1034" s="124">
        <v>500</v>
      </c>
      <c r="M1034" s="127">
        <v>1770.82</v>
      </c>
      <c r="N1034" s="127">
        <v>0</v>
      </c>
      <c r="O1034" s="128">
        <f t="shared" si="15"/>
        <v>0</v>
      </c>
    </row>
    <row r="1035" spans="1:15" s="109" customFormat="1" ht="48.75" customHeight="1">
      <c r="A1035" s="118"/>
      <c r="B1035" s="427"/>
      <c r="C1035" s="428"/>
      <c r="D1035" s="429"/>
      <c r="E1035" s="488" t="s">
        <v>598</v>
      </c>
      <c r="F1035" s="488"/>
      <c r="G1035" s="488"/>
      <c r="H1035" s="488"/>
      <c r="I1035" s="124">
        <v>927</v>
      </c>
      <c r="J1035" s="125">
        <v>503</v>
      </c>
      <c r="K1035" s="126">
        <v>6000500</v>
      </c>
      <c r="L1035" s="124">
        <v>0</v>
      </c>
      <c r="M1035" s="127">
        <v>87815.94582999998</v>
      </c>
      <c r="N1035" s="127">
        <v>68317.21173000001</v>
      </c>
      <c r="O1035" s="128">
        <f t="shared" si="15"/>
        <v>0.7779590720602505</v>
      </c>
    </row>
    <row r="1036" spans="1:15" s="109" customFormat="1" ht="27.75" customHeight="1">
      <c r="A1036" s="118"/>
      <c r="B1036" s="427"/>
      <c r="C1036" s="428"/>
      <c r="D1036" s="429"/>
      <c r="E1036" s="429"/>
      <c r="F1036" s="488" t="s">
        <v>599</v>
      </c>
      <c r="G1036" s="488"/>
      <c r="H1036" s="488"/>
      <c r="I1036" s="124">
        <v>927</v>
      </c>
      <c r="J1036" s="125">
        <v>503</v>
      </c>
      <c r="K1036" s="126">
        <v>6000501</v>
      </c>
      <c r="L1036" s="124">
        <v>0</v>
      </c>
      <c r="M1036" s="127">
        <v>24324.177580000003</v>
      </c>
      <c r="N1036" s="127">
        <v>17496.70503</v>
      </c>
      <c r="O1036" s="128">
        <f t="shared" si="15"/>
        <v>0.7193133240560727</v>
      </c>
    </row>
    <row r="1037" spans="1:15" s="109" customFormat="1" ht="30" customHeight="1">
      <c r="A1037" s="118"/>
      <c r="B1037" s="427"/>
      <c r="C1037" s="428"/>
      <c r="D1037" s="429"/>
      <c r="E1037" s="429"/>
      <c r="F1037" s="429"/>
      <c r="G1037" s="489" t="s">
        <v>149</v>
      </c>
      <c r="H1037" s="489"/>
      <c r="I1037" s="124">
        <v>927</v>
      </c>
      <c r="J1037" s="125">
        <v>503</v>
      </c>
      <c r="K1037" s="126">
        <v>6000501</v>
      </c>
      <c r="L1037" s="124">
        <v>500</v>
      </c>
      <c r="M1037" s="127">
        <v>24324.177580000003</v>
      </c>
      <c r="N1037" s="127">
        <v>17496.70503</v>
      </c>
      <c r="O1037" s="123">
        <f t="shared" si="15"/>
        <v>0.7193133240560727</v>
      </c>
    </row>
    <row r="1038" spans="1:15" s="109" customFormat="1" ht="32.25" customHeight="1">
      <c r="A1038" s="118"/>
      <c r="B1038" s="427"/>
      <c r="C1038" s="428"/>
      <c r="D1038" s="429"/>
      <c r="E1038" s="429"/>
      <c r="F1038" s="488" t="s">
        <v>600</v>
      </c>
      <c r="G1038" s="488"/>
      <c r="H1038" s="488"/>
      <c r="I1038" s="124">
        <v>927</v>
      </c>
      <c r="J1038" s="125">
        <v>503</v>
      </c>
      <c r="K1038" s="126">
        <v>6000502</v>
      </c>
      <c r="L1038" s="124">
        <v>0</v>
      </c>
      <c r="M1038" s="127">
        <v>4185.624559999999</v>
      </c>
      <c r="N1038" s="127">
        <v>3587.65503</v>
      </c>
      <c r="O1038" s="128">
        <f t="shared" si="15"/>
        <v>0.8571373228945313</v>
      </c>
    </row>
    <row r="1039" spans="1:15" s="109" customFormat="1" ht="33" customHeight="1">
      <c r="A1039" s="118"/>
      <c r="B1039" s="427"/>
      <c r="C1039" s="428"/>
      <c r="D1039" s="429"/>
      <c r="E1039" s="429"/>
      <c r="F1039" s="429"/>
      <c r="G1039" s="489" t="s">
        <v>149</v>
      </c>
      <c r="H1039" s="489"/>
      <c r="I1039" s="124">
        <v>927</v>
      </c>
      <c r="J1039" s="125">
        <v>503</v>
      </c>
      <c r="K1039" s="126">
        <v>6000502</v>
      </c>
      <c r="L1039" s="124">
        <v>500</v>
      </c>
      <c r="M1039" s="127">
        <v>4185.624559999999</v>
      </c>
      <c r="N1039" s="127">
        <v>3587.65503</v>
      </c>
      <c r="O1039" s="128">
        <f t="shared" si="15"/>
        <v>0.8571373228945313</v>
      </c>
    </row>
    <row r="1040" spans="1:15" s="109" customFormat="1" ht="23.25" customHeight="1">
      <c r="A1040" s="118"/>
      <c r="B1040" s="427"/>
      <c r="C1040" s="428"/>
      <c r="D1040" s="429"/>
      <c r="E1040" s="429"/>
      <c r="F1040" s="488" t="s">
        <v>601</v>
      </c>
      <c r="G1040" s="488"/>
      <c r="H1040" s="488"/>
      <c r="I1040" s="124">
        <v>927</v>
      </c>
      <c r="J1040" s="125">
        <v>503</v>
      </c>
      <c r="K1040" s="126">
        <v>6000503</v>
      </c>
      <c r="L1040" s="124">
        <v>0</v>
      </c>
      <c r="M1040" s="127">
        <v>1180</v>
      </c>
      <c r="N1040" s="127">
        <v>590</v>
      </c>
      <c r="O1040" s="128">
        <f aca="true" t="shared" si="16" ref="O1040:O1103">N1040/M1040</f>
        <v>0.5</v>
      </c>
    </row>
    <row r="1041" spans="1:15" s="109" customFormat="1" ht="32.25" customHeight="1">
      <c r="A1041" s="118"/>
      <c r="B1041" s="427"/>
      <c r="C1041" s="428"/>
      <c r="D1041" s="429"/>
      <c r="E1041" s="429"/>
      <c r="F1041" s="429"/>
      <c r="G1041" s="489" t="s">
        <v>149</v>
      </c>
      <c r="H1041" s="489"/>
      <c r="I1041" s="124">
        <v>927</v>
      </c>
      <c r="J1041" s="125">
        <v>503</v>
      </c>
      <c r="K1041" s="126">
        <v>6000503</v>
      </c>
      <c r="L1041" s="124">
        <v>500</v>
      </c>
      <c r="M1041" s="127">
        <v>1180</v>
      </c>
      <c r="N1041" s="127">
        <v>590</v>
      </c>
      <c r="O1041" s="128">
        <f t="shared" si="16"/>
        <v>0.5</v>
      </c>
    </row>
    <row r="1042" spans="1:15" s="109" customFormat="1" ht="45.75" customHeight="1">
      <c r="A1042" s="118"/>
      <c r="B1042" s="427"/>
      <c r="C1042" s="428"/>
      <c r="D1042" s="429"/>
      <c r="E1042" s="429"/>
      <c r="F1042" s="429"/>
      <c r="G1042" s="430"/>
      <c r="H1042" s="431" t="s">
        <v>218</v>
      </c>
      <c r="I1042" s="124">
        <v>927</v>
      </c>
      <c r="J1042" s="125">
        <v>503</v>
      </c>
      <c r="K1042" s="126">
        <v>6000503</v>
      </c>
      <c r="L1042" s="124">
        <v>500</v>
      </c>
      <c r="M1042" s="127">
        <v>590</v>
      </c>
      <c r="N1042" s="127">
        <v>0</v>
      </c>
      <c r="O1042" s="123">
        <f t="shared" si="16"/>
        <v>0</v>
      </c>
    </row>
    <row r="1043" spans="1:15" s="109" customFormat="1" ht="17.25" customHeight="1">
      <c r="A1043" s="118"/>
      <c r="B1043" s="427"/>
      <c r="C1043" s="428"/>
      <c r="D1043" s="429"/>
      <c r="E1043" s="429"/>
      <c r="F1043" s="488" t="s">
        <v>602</v>
      </c>
      <c r="G1043" s="488"/>
      <c r="H1043" s="488"/>
      <c r="I1043" s="124">
        <v>927</v>
      </c>
      <c r="J1043" s="125">
        <v>503</v>
      </c>
      <c r="K1043" s="126">
        <v>6000504</v>
      </c>
      <c r="L1043" s="124">
        <v>0</v>
      </c>
      <c r="M1043" s="127">
        <v>718.97474</v>
      </c>
      <c r="N1043" s="127">
        <v>338.98957</v>
      </c>
      <c r="O1043" s="128">
        <f t="shared" si="16"/>
        <v>0.47149023622165087</v>
      </c>
    </row>
    <row r="1044" spans="1:15" s="109" customFormat="1" ht="29.25" customHeight="1">
      <c r="A1044" s="118"/>
      <c r="B1044" s="427"/>
      <c r="C1044" s="428"/>
      <c r="D1044" s="429"/>
      <c r="E1044" s="429"/>
      <c r="F1044" s="429"/>
      <c r="G1044" s="489" t="s">
        <v>149</v>
      </c>
      <c r="H1044" s="489"/>
      <c r="I1044" s="124">
        <v>927</v>
      </c>
      <c r="J1044" s="125">
        <v>503</v>
      </c>
      <c r="K1044" s="126">
        <v>6000504</v>
      </c>
      <c r="L1044" s="124">
        <v>500</v>
      </c>
      <c r="M1044" s="127">
        <v>718.97474</v>
      </c>
      <c r="N1044" s="127">
        <v>338.98957</v>
      </c>
      <c r="O1044" s="128">
        <f t="shared" si="16"/>
        <v>0.47149023622165087</v>
      </c>
    </row>
    <row r="1045" spans="1:15" s="109" customFormat="1" ht="15" customHeight="1">
      <c r="A1045" s="118"/>
      <c r="B1045" s="427"/>
      <c r="C1045" s="428"/>
      <c r="D1045" s="429"/>
      <c r="E1045" s="429"/>
      <c r="F1045" s="488" t="s">
        <v>603</v>
      </c>
      <c r="G1045" s="488"/>
      <c r="H1045" s="488"/>
      <c r="I1045" s="124">
        <v>927</v>
      </c>
      <c r="J1045" s="125">
        <v>503</v>
      </c>
      <c r="K1045" s="126">
        <v>6000505</v>
      </c>
      <c r="L1045" s="124">
        <v>0</v>
      </c>
      <c r="M1045" s="127">
        <v>640</v>
      </c>
      <c r="N1045" s="127">
        <v>400</v>
      </c>
      <c r="O1045" s="128">
        <f t="shared" si="16"/>
        <v>0.625</v>
      </c>
    </row>
    <row r="1046" spans="1:15" s="109" customFormat="1" ht="30" customHeight="1">
      <c r="A1046" s="118"/>
      <c r="B1046" s="427"/>
      <c r="C1046" s="428"/>
      <c r="D1046" s="429"/>
      <c r="E1046" s="429"/>
      <c r="F1046" s="429"/>
      <c r="G1046" s="489" t="s">
        <v>149</v>
      </c>
      <c r="H1046" s="489"/>
      <c r="I1046" s="124">
        <v>927</v>
      </c>
      <c r="J1046" s="125">
        <v>503</v>
      </c>
      <c r="K1046" s="126">
        <v>6000505</v>
      </c>
      <c r="L1046" s="124">
        <v>500</v>
      </c>
      <c r="M1046" s="127">
        <v>640</v>
      </c>
      <c r="N1046" s="127">
        <v>400</v>
      </c>
      <c r="O1046" s="128">
        <f t="shared" si="16"/>
        <v>0.625</v>
      </c>
    </row>
    <row r="1047" spans="1:15" s="109" customFormat="1" ht="42" customHeight="1">
      <c r="A1047" s="118"/>
      <c r="B1047" s="427"/>
      <c r="C1047" s="428"/>
      <c r="D1047" s="429"/>
      <c r="E1047" s="429"/>
      <c r="F1047" s="429"/>
      <c r="G1047" s="430"/>
      <c r="H1047" s="431" t="s">
        <v>218</v>
      </c>
      <c r="I1047" s="124">
        <v>927</v>
      </c>
      <c r="J1047" s="125">
        <v>503</v>
      </c>
      <c r="K1047" s="126">
        <v>6000505</v>
      </c>
      <c r="L1047" s="124">
        <v>500</v>
      </c>
      <c r="M1047" s="127">
        <v>240</v>
      </c>
      <c r="N1047" s="127">
        <v>0</v>
      </c>
      <c r="O1047" s="128">
        <f t="shared" si="16"/>
        <v>0</v>
      </c>
    </row>
    <row r="1048" spans="1:15" s="109" customFormat="1" ht="31.5" customHeight="1">
      <c r="A1048" s="118"/>
      <c r="B1048" s="427"/>
      <c r="C1048" s="428"/>
      <c r="D1048" s="429"/>
      <c r="E1048" s="429"/>
      <c r="F1048" s="488" t="s">
        <v>604</v>
      </c>
      <c r="G1048" s="488"/>
      <c r="H1048" s="488"/>
      <c r="I1048" s="124">
        <v>927</v>
      </c>
      <c r="J1048" s="125">
        <v>503</v>
      </c>
      <c r="K1048" s="126">
        <v>6000506</v>
      </c>
      <c r="L1048" s="124">
        <v>0</v>
      </c>
      <c r="M1048" s="127">
        <v>27314.182870000004</v>
      </c>
      <c r="N1048" s="127">
        <v>21860.58493</v>
      </c>
      <c r="O1048" s="128">
        <f t="shared" si="16"/>
        <v>0.8003382357819001</v>
      </c>
    </row>
    <row r="1049" spans="1:15" s="109" customFormat="1" ht="27.75" customHeight="1">
      <c r="A1049" s="118"/>
      <c r="B1049" s="427"/>
      <c r="C1049" s="428"/>
      <c r="D1049" s="429"/>
      <c r="E1049" s="429"/>
      <c r="F1049" s="429"/>
      <c r="G1049" s="489" t="s">
        <v>149</v>
      </c>
      <c r="H1049" s="489"/>
      <c r="I1049" s="124">
        <v>927</v>
      </c>
      <c r="J1049" s="125">
        <v>503</v>
      </c>
      <c r="K1049" s="126">
        <v>6000506</v>
      </c>
      <c r="L1049" s="124">
        <v>500</v>
      </c>
      <c r="M1049" s="127">
        <v>27314.182870000004</v>
      </c>
      <c r="N1049" s="127">
        <v>21860.58493</v>
      </c>
      <c r="O1049" s="128">
        <f t="shared" si="16"/>
        <v>0.8003382357819001</v>
      </c>
    </row>
    <row r="1050" spans="1:15" s="109" customFormat="1" ht="44.25" customHeight="1">
      <c r="A1050" s="118"/>
      <c r="B1050" s="427"/>
      <c r="C1050" s="428"/>
      <c r="D1050" s="429"/>
      <c r="E1050" s="429"/>
      <c r="F1050" s="429"/>
      <c r="G1050" s="430"/>
      <c r="H1050" s="431" t="s">
        <v>218</v>
      </c>
      <c r="I1050" s="124">
        <v>927</v>
      </c>
      <c r="J1050" s="125">
        <v>503</v>
      </c>
      <c r="K1050" s="126">
        <v>6000506</v>
      </c>
      <c r="L1050" s="124">
        <v>500</v>
      </c>
      <c r="M1050" s="127">
        <v>2745.213979999999</v>
      </c>
      <c r="N1050" s="127">
        <v>0</v>
      </c>
      <c r="O1050" s="128">
        <f t="shared" si="16"/>
        <v>0</v>
      </c>
    </row>
    <row r="1051" spans="1:15" s="109" customFormat="1" ht="28.5" customHeight="1">
      <c r="A1051" s="118"/>
      <c r="B1051" s="427"/>
      <c r="C1051" s="428"/>
      <c r="D1051" s="429"/>
      <c r="E1051" s="429"/>
      <c r="F1051" s="488" t="s">
        <v>605</v>
      </c>
      <c r="G1051" s="488"/>
      <c r="H1051" s="488"/>
      <c r="I1051" s="124">
        <v>927</v>
      </c>
      <c r="J1051" s="125">
        <v>503</v>
      </c>
      <c r="K1051" s="126">
        <v>6000507</v>
      </c>
      <c r="L1051" s="124">
        <v>0</v>
      </c>
      <c r="M1051" s="127">
        <v>468.10028</v>
      </c>
      <c r="N1051" s="127">
        <v>213.79786</v>
      </c>
      <c r="O1051" s="128">
        <f t="shared" si="16"/>
        <v>0.45673516794307406</v>
      </c>
    </row>
    <row r="1052" spans="1:15" s="109" customFormat="1" ht="28.5" customHeight="1">
      <c r="A1052" s="118"/>
      <c r="B1052" s="427"/>
      <c r="C1052" s="428"/>
      <c r="D1052" s="429"/>
      <c r="E1052" s="429"/>
      <c r="F1052" s="429"/>
      <c r="G1052" s="489" t="s">
        <v>149</v>
      </c>
      <c r="H1052" s="489"/>
      <c r="I1052" s="124">
        <v>927</v>
      </c>
      <c r="J1052" s="125">
        <v>503</v>
      </c>
      <c r="K1052" s="126">
        <v>6000507</v>
      </c>
      <c r="L1052" s="124">
        <v>500</v>
      </c>
      <c r="M1052" s="127">
        <v>468.10028</v>
      </c>
      <c r="N1052" s="127">
        <v>213.79786</v>
      </c>
      <c r="O1052" s="128">
        <f t="shared" si="16"/>
        <v>0.45673516794307406</v>
      </c>
    </row>
    <row r="1053" spans="1:15" s="109" customFormat="1" ht="45">
      <c r="A1053" s="118"/>
      <c r="B1053" s="427"/>
      <c r="C1053" s="428"/>
      <c r="D1053" s="429"/>
      <c r="E1053" s="429"/>
      <c r="F1053" s="429"/>
      <c r="G1053" s="430"/>
      <c r="H1053" s="431" t="s">
        <v>218</v>
      </c>
      <c r="I1053" s="124">
        <v>927</v>
      </c>
      <c r="J1053" s="125">
        <v>503</v>
      </c>
      <c r="K1053" s="126">
        <v>6000507</v>
      </c>
      <c r="L1053" s="124">
        <v>500</v>
      </c>
      <c r="M1053" s="127">
        <v>142.83749</v>
      </c>
      <c r="N1053" s="127">
        <v>0</v>
      </c>
      <c r="O1053" s="128">
        <f t="shared" si="16"/>
        <v>0</v>
      </c>
    </row>
    <row r="1054" spans="1:15" s="109" customFormat="1" ht="26.25" customHeight="1">
      <c r="A1054" s="118"/>
      <c r="B1054" s="427"/>
      <c r="C1054" s="428"/>
      <c r="D1054" s="429"/>
      <c r="E1054" s="429"/>
      <c r="F1054" s="488" t="s">
        <v>606</v>
      </c>
      <c r="G1054" s="488"/>
      <c r="H1054" s="488"/>
      <c r="I1054" s="124">
        <v>927</v>
      </c>
      <c r="J1054" s="125">
        <v>503</v>
      </c>
      <c r="K1054" s="126">
        <v>6000508</v>
      </c>
      <c r="L1054" s="124">
        <v>0</v>
      </c>
      <c r="M1054" s="127">
        <v>3472.2749999999996</v>
      </c>
      <c r="N1054" s="127">
        <v>3221.9191</v>
      </c>
      <c r="O1054" s="128">
        <f t="shared" si="16"/>
        <v>0.9278985967413297</v>
      </c>
    </row>
    <row r="1055" spans="1:15" s="109" customFormat="1" ht="32.25" customHeight="1">
      <c r="A1055" s="118"/>
      <c r="B1055" s="427"/>
      <c r="C1055" s="428"/>
      <c r="D1055" s="429"/>
      <c r="E1055" s="429"/>
      <c r="F1055" s="429"/>
      <c r="G1055" s="489" t="s">
        <v>149</v>
      </c>
      <c r="H1055" s="489"/>
      <c r="I1055" s="124">
        <v>927</v>
      </c>
      <c r="J1055" s="125">
        <v>503</v>
      </c>
      <c r="K1055" s="126">
        <v>6000508</v>
      </c>
      <c r="L1055" s="124">
        <v>500</v>
      </c>
      <c r="M1055" s="127">
        <v>3472.2749999999996</v>
      </c>
      <c r="N1055" s="127">
        <v>3221.9191</v>
      </c>
      <c r="O1055" s="128">
        <f t="shared" si="16"/>
        <v>0.9278985967413297</v>
      </c>
    </row>
    <row r="1056" spans="1:15" s="109" customFormat="1" ht="45.75" customHeight="1">
      <c r="A1056" s="118"/>
      <c r="B1056" s="427"/>
      <c r="C1056" s="428"/>
      <c r="D1056" s="429"/>
      <c r="E1056" s="429"/>
      <c r="F1056" s="429"/>
      <c r="G1056" s="430"/>
      <c r="H1056" s="431" t="s">
        <v>218</v>
      </c>
      <c r="I1056" s="124">
        <v>927</v>
      </c>
      <c r="J1056" s="125">
        <v>503</v>
      </c>
      <c r="K1056" s="126">
        <v>6000508</v>
      </c>
      <c r="L1056" s="124">
        <v>500</v>
      </c>
      <c r="M1056" s="127">
        <v>144.84390000000002</v>
      </c>
      <c r="N1056" s="127">
        <v>0</v>
      </c>
      <c r="O1056" s="128">
        <f t="shared" si="16"/>
        <v>0</v>
      </c>
    </row>
    <row r="1057" spans="1:15" s="109" customFormat="1" ht="15.75" customHeight="1">
      <c r="A1057" s="118"/>
      <c r="B1057" s="427"/>
      <c r="C1057" s="428"/>
      <c r="D1057" s="429"/>
      <c r="E1057" s="429"/>
      <c r="F1057" s="488" t="s">
        <v>607</v>
      </c>
      <c r="G1057" s="488"/>
      <c r="H1057" s="488"/>
      <c r="I1057" s="124">
        <v>927</v>
      </c>
      <c r="J1057" s="125">
        <v>503</v>
      </c>
      <c r="K1057" s="126">
        <v>6000509</v>
      </c>
      <c r="L1057" s="124">
        <v>0</v>
      </c>
      <c r="M1057" s="127">
        <v>4341.78487</v>
      </c>
      <c r="N1057" s="127">
        <v>4201.77861</v>
      </c>
      <c r="O1057" s="123">
        <f t="shared" si="16"/>
        <v>0.9677537546902917</v>
      </c>
    </row>
    <row r="1058" spans="1:15" s="109" customFormat="1" ht="30" customHeight="1">
      <c r="A1058" s="118"/>
      <c r="B1058" s="427"/>
      <c r="C1058" s="428"/>
      <c r="D1058" s="429"/>
      <c r="E1058" s="429"/>
      <c r="F1058" s="429"/>
      <c r="G1058" s="489" t="s">
        <v>149</v>
      </c>
      <c r="H1058" s="489"/>
      <c r="I1058" s="124">
        <v>927</v>
      </c>
      <c r="J1058" s="125">
        <v>503</v>
      </c>
      <c r="K1058" s="126">
        <v>6000509</v>
      </c>
      <c r="L1058" s="124">
        <v>500</v>
      </c>
      <c r="M1058" s="127">
        <v>4341.78487</v>
      </c>
      <c r="N1058" s="127">
        <v>4201.77861</v>
      </c>
      <c r="O1058" s="128">
        <f t="shared" si="16"/>
        <v>0.9677537546902917</v>
      </c>
    </row>
    <row r="1059" spans="1:15" s="109" customFormat="1" ht="47.25" customHeight="1">
      <c r="A1059" s="118"/>
      <c r="B1059" s="427"/>
      <c r="C1059" s="428"/>
      <c r="D1059" s="429"/>
      <c r="E1059" s="429"/>
      <c r="F1059" s="429"/>
      <c r="G1059" s="430"/>
      <c r="H1059" s="431" t="s">
        <v>218</v>
      </c>
      <c r="I1059" s="124">
        <v>927</v>
      </c>
      <c r="J1059" s="125">
        <v>503</v>
      </c>
      <c r="K1059" s="126">
        <v>6000509</v>
      </c>
      <c r="L1059" s="124">
        <v>500</v>
      </c>
      <c r="M1059" s="127">
        <v>308.91765999999996</v>
      </c>
      <c r="N1059" s="127">
        <v>0</v>
      </c>
      <c r="O1059" s="128">
        <f t="shared" si="16"/>
        <v>0</v>
      </c>
    </row>
    <row r="1060" spans="1:15" s="109" customFormat="1" ht="19.5" customHeight="1">
      <c r="A1060" s="118"/>
      <c r="B1060" s="427"/>
      <c r="C1060" s="428"/>
      <c r="D1060" s="429"/>
      <c r="E1060" s="429"/>
      <c r="F1060" s="488" t="s">
        <v>608</v>
      </c>
      <c r="G1060" s="488"/>
      <c r="H1060" s="488"/>
      <c r="I1060" s="124">
        <v>927</v>
      </c>
      <c r="J1060" s="125">
        <v>503</v>
      </c>
      <c r="K1060" s="126">
        <v>6000510</v>
      </c>
      <c r="L1060" s="124">
        <v>0</v>
      </c>
      <c r="M1060" s="127">
        <v>1782.9239</v>
      </c>
      <c r="N1060" s="127">
        <v>1782.9239</v>
      </c>
      <c r="O1060" s="128">
        <f t="shared" si="16"/>
        <v>1</v>
      </c>
    </row>
    <row r="1061" spans="1:15" s="109" customFormat="1" ht="32.25" customHeight="1">
      <c r="A1061" s="118"/>
      <c r="B1061" s="427"/>
      <c r="C1061" s="428"/>
      <c r="D1061" s="429"/>
      <c r="E1061" s="429"/>
      <c r="F1061" s="429"/>
      <c r="G1061" s="489" t="s">
        <v>149</v>
      </c>
      <c r="H1061" s="489"/>
      <c r="I1061" s="124">
        <v>927</v>
      </c>
      <c r="J1061" s="125">
        <v>503</v>
      </c>
      <c r="K1061" s="126">
        <v>6000510</v>
      </c>
      <c r="L1061" s="124">
        <v>500</v>
      </c>
      <c r="M1061" s="127">
        <v>1782.9239</v>
      </c>
      <c r="N1061" s="127">
        <v>1782.9239</v>
      </c>
      <c r="O1061" s="128">
        <f t="shared" si="16"/>
        <v>1</v>
      </c>
    </row>
    <row r="1062" spans="1:15" s="109" customFormat="1" ht="45.75" customHeight="1">
      <c r="A1062" s="112"/>
      <c r="B1062" s="427"/>
      <c r="C1062" s="428"/>
      <c r="D1062" s="429"/>
      <c r="E1062" s="429"/>
      <c r="F1062" s="429"/>
      <c r="G1062" s="430"/>
      <c r="H1062" s="431" t="s">
        <v>218</v>
      </c>
      <c r="I1062" s="124">
        <v>927</v>
      </c>
      <c r="J1062" s="125">
        <v>503</v>
      </c>
      <c r="K1062" s="126">
        <v>6000510</v>
      </c>
      <c r="L1062" s="124">
        <v>500</v>
      </c>
      <c r="M1062" s="127">
        <v>357.9286699999999</v>
      </c>
      <c r="N1062" s="127">
        <v>0</v>
      </c>
      <c r="O1062" s="117">
        <f t="shared" si="16"/>
        <v>0</v>
      </c>
    </row>
    <row r="1063" spans="1:15" s="109" customFormat="1" ht="26.25" customHeight="1">
      <c r="A1063" s="118"/>
      <c r="B1063" s="427"/>
      <c r="C1063" s="428"/>
      <c r="D1063" s="429"/>
      <c r="E1063" s="429"/>
      <c r="F1063" s="488" t="s">
        <v>609</v>
      </c>
      <c r="G1063" s="488"/>
      <c r="H1063" s="488"/>
      <c r="I1063" s="124">
        <v>927</v>
      </c>
      <c r="J1063" s="125">
        <v>503</v>
      </c>
      <c r="K1063" s="126">
        <v>6000511</v>
      </c>
      <c r="L1063" s="124">
        <v>0</v>
      </c>
      <c r="M1063" s="127">
        <v>9637.990800000001</v>
      </c>
      <c r="N1063" s="127">
        <v>6355.05874</v>
      </c>
      <c r="O1063" s="123">
        <f t="shared" si="16"/>
        <v>0.6593758877628312</v>
      </c>
    </row>
    <row r="1064" spans="1:15" s="109" customFormat="1" ht="27.75" customHeight="1">
      <c r="A1064" s="118"/>
      <c r="B1064" s="427"/>
      <c r="C1064" s="428"/>
      <c r="D1064" s="429"/>
      <c r="E1064" s="429"/>
      <c r="F1064" s="429"/>
      <c r="G1064" s="489" t="s">
        <v>149</v>
      </c>
      <c r="H1064" s="489"/>
      <c r="I1064" s="124">
        <v>927</v>
      </c>
      <c r="J1064" s="125">
        <v>503</v>
      </c>
      <c r="K1064" s="126">
        <v>6000511</v>
      </c>
      <c r="L1064" s="124">
        <v>500</v>
      </c>
      <c r="M1064" s="127">
        <v>9637.990800000001</v>
      </c>
      <c r="N1064" s="127">
        <v>6355.05874</v>
      </c>
      <c r="O1064" s="128">
        <f t="shared" si="16"/>
        <v>0.6593758877628312</v>
      </c>
    </row>
    <row r="1065" spans="1:15" s="109" customFormat="1" ht="42" customHeight="1">
      <c r="A1065" s="118"/>
      <c r="B1065" s="427"/>
      <c r="C1065" s="428"/>
      <c r="D1065" s="429"/>
      <c r="E1065" s="429"/>
      <c r="F1065" s="429"/>
      <c r="G1065" s="430"/>
      <c r="H1065" s="431" t="s">
        <v>218</v>
      </c>
      <c r="I1065" s="124">
        <v>927</v>
      </c>
      <c r="J1065" s="125">
        <v>503</v>
      </c>
      <c r="K1065" s="126">
        <v>6000511</v>
      </c>
      <c r="L1065" s="124">
        <v>500</v>
      </c>
      <c r="M1065" s="127">
        <v>929.9088900000002</v>
      </c>
      <c r="N1065" s="127">
        <v>0</v>
      </c>
      <c r="O1065" s="128">
        <f t="shared" si="16"/>
        <v>0</v>
      </c>
    </row>
    <row r="1066" spans="1:15" s="109" customFormat="1" ht="32.25" customHeight="1">
      <c r="A1066" s="118"/>
      <c r="B1066" s="427"/>
      <c r="C1066" s="428"/>
      <c r="D1066" s="429"/>
      <c r="E1066" s="429"/>
      <c r="F1066" s="488" t="s">
        <v>610</v>
      </c>
      <c r="G1066" s="488"/>
      <c r="H1066" s="488"/>
      <c r="I1066" s="124">
        <v>927</v>
      </c>
      <c r="J1066" s="125">
        <v>503</v>
      </c>
      <c r="K1066" s="126">
        <v>6000512</v>
      </c>
      <c r="L1066" s="124">
        <v>0</v>
      </c>
      <c r="M1066" s="127">
        <v>1865.7248399999999</v>
      </c>
      <c r="N1066" s="127">
        <v>1865.72484</v>
      </c>
      <c r="O1066" s="128">
        <f t="shared" si="16"/>
        <v>1.0000000000000002</v>
      </c>
    </row>
    <row r="1067" spans="1:15" s="109" customFormat="1" ht="32.25" customHeight="1">
      <c r="A1067" s="118"/>
      <c r="B1067" s="427"/>
      <c r="C1067" s="428"/>
      <c r="D1067" s="429"/>
      <c r="E1067" s="429"/>
      <c r="F1067" s="429"/>
      <c r="G1067" s="489" t="s">
        <v>149</v>
      </c>
      <c r="H1067" s="489"/>
      <c r="I1067" s="124">
        <v>927</v>
      </c>
      <c r="J1067" s="125">
        <v>503</v>
      </c>
      <c r="K1067" s="126">
        <v>6000512</v>
      </c>
      <c r="L1067" s="124">
        <v>500</v>
      </c>
      <c r="M1067" s="127">
        <v>1865.7248399999999</v>
      </c>
      <c r="N1067" s="127">
        <v>1865.72484</v>
      </c>
      <c r="O1067" s="128">
        <f t="shared" si="16"/>
        <v>1.0000000000000002</v>
      </c>
    </row>
    <row r="1068" spans="1:15" s="109" customFormat="1" ht="42.75" customHeight="1">
      <c r="A1068" s="112"/>
      <c r="B1068" s="427"/>
      <c r="C1068" s="428"/>
      <c r="D1068" s="429"/>
      <c r="E1068" s="429"/>
      <c r="F1068" s="488" t="s">
        <v>611</v>
      </c>
      <c r="G1068" s="488"/>
      <c r="H1068" s="488"/>
      <c r="I1068" s="124">
        <v>927</v>
      </c>
      <c r="J1068" s="125">
        <v>503</v>
      </c>
      <c r="K1068" s="126">
        <v>6000513</v>
      </c>
      <c r="L1068" s="124">
        <v>0</v>
      </c>
      <c r="M1068" s="127">
        <v>3001.9768000000004</v>
      </c>
      <c r="N1068" s="127">
        <v>2705.9272</v>
      </c>
      <c r="O1068" s="117">
        <f t="shared" si="16"/>
        <v>0.9013817828305668</v>
      </c>
    </row>
    <row r="1069" spans="1:15" s="109" customFormat="1" ht="27.75" customHeight="1">
      <c r="A1069" s="118"/>
      <c r="B1069" s="427"/>
      <c r="C1069" s="428"/>
      <c r="D1069" s="429"/>
      <c r="E1069" s="429"/>
      <c r="F1069" s="429"/>
      <c r="G1069" s="489" t="s">
        <v>149</v>
      </c>
      <c r="H1069" s="489"/>
      <c r="I1069" s="124">
        <v>927</v>
      </c>
      <c r="J1069" s="125">
        <v>503</v>
      </c>
      <c r="K1069" s="126">
        <v>6000513</v>
      </c>
      <c r="L1069" s="124">
        <v>500</v>
      </c>
      <c r="M1069" s="127">
        <v>3001.9768000000004</v>
      </c>
      <c r="N1069" s="127">
        <v>2705.9272</v>
      </c>
      <c r="O1069" s="123">
        <f t="shared" si="16"/>
        <v>0.9013817828305668</v>
      </c>
    </row>
    <row r="1070" spans="1:15" s="109" customFormat="1" ht="42" customHeight="1">
      <c r="A1070" s="118"/>
      <c r="B1070" s="427"/>
      <c r="C1070" s="428"/>
      <c r="D1070" s="429"/>
      <c r="E1070" s="429"/>
      <c r="F1070" s="429"/>
      <c r="G1070" s="430"/>
      <c r="H1070" s="431" t="s">
        <v>218</v>
      </c>
      <c r="I1070" s="124">
        <v>927</v>
      </c>
      <c r="J1070" s="125">
        <v>503</v>
      </c>
      <c r="K1070" s="126">
        <v>6000513</v>
      </c>
      <c r="L1070" s="124">
        <v>500</v>
      </c>
      <c r="M1070" s="127">
        <v>1127.1334399999998</v>
      </c>
      <c r="N1070" s="127">
        <v>0</v>
      </c>
      <c r="O1070" s="128">
        <f t="shared" si="16"/>
        <v>0</v>
      </c>
    </row>
    <row r="1071" spans="1:15" s="109" customFormat="1" ht="31.5" customHeight="1">
      <c r="A1071" s="118"/>
      <c r="B1071" s="427"/>
      <c r="C1071" s="428"/>
      <c r="D1071" s="429"/>
      <c r="E1071" s="429"/>
      <c r="F1071" s="488" t="s">
        <v>612</v>
      </c>
      <c r="G1071" s="488"/>
      <c r="H1071" s="488"/>
      <c r="I1071" s="124">
        <v>927</v>
      </c>
      <c r="J1071" s="125">
        <v>503</v>
      </c>
      <c r="K1071" s="126">
        <v>6000514</v>
      </c>
      <c r="L1071" s="124">
        <v>0</v>
      </c>
      <c r="M1071" s="127">
        <v>4316.94</v>
      </c>
      <c r="N1071" s="127">
        <v>3555.68142</v>
      </c>
      <c r="O1071" s="128">
        <f t="shared" si="16"/>
        <v>0.8236578270719538</v>
      </c>
    </row>
    <row r="1072" spans="1:15" s="109" customFormat="1" ht="27.75" customHeight="1">
      <c r="A1072" s="118"/>
      <c r="B1072" s="427"/>
      <c r="C1072" s="428"/>
      <c r="D1072" s="429"/>
      <c r="E1072" s="429"/>
      <c r="F1072" s="429"/>
      <c r="G1072" s="489" t="s">
        <v>149</v>
      </c>
      <c r="H1072" s="489"/>
      <c r="I1072" s="124">
        <v>927</v>
      </c>
      <c r="J1072" s="125">
        <v>503</v>
      </c>
      <c r="K1072" s="126">
        <v>6000514</v>
      </c>
      <c r="L1072" s="124">
        <v>500</v>
      </c>
      <c r="M1072" s="127">
        <v>4316.94</v>
      </c>
      <c r="N1072" s="127">
        <v>3555.68142</v>
      </c>
      <c r="O1072" s="128">
        <f t="shared" si="16"/>
        <v>0.8236578270719538</v>
      </c>
    </row>
    <row r="1073" spans="1:15" s="109" customFormat="1" ht="42.75" customHeight="1">
      <c r="A1073" s="118"/>
      <c r="B1073" s="427"/>
      <c r="C1073" s="428"/>
      <c r="D1073" s="429"/>
      <c r="E1073" s="429"/>
      <c r="F1073" s="488" t="s">
        <v>613</v>
      </c>
      <c r="G1073" s="488"/>
      <c r="H1073" s="488"/>
      <c r="I1073" s="124">
        <v>927</v>
      </c>
      <c r="J1073" s="125">
        <v>503</v>
      </c>
      <c r="K1073" s="126">
        <v>6000515</v>
      </c>
      <c r="L1073" s="124">
        <v>0</v>
      </c>
      <c r="M1073" s="127">
        <v>140.4655</v>
      </c>
      <c r="N1073" s="127">
        <v>140.4655</v>
      </c>
      <c r="O1073" s="128">
        <f t="shared" si="16"/>
        <v>1</v>
      </c>
    </row>
    <row r="1074" spans="1:15" s="109" customFormat="1" ht="27.75" customHeight="1">
      <c r="A1074" s="118"/>
      <c r="B1074" s="427"/>
      <c r="C1074" s="428"/>
      <c r="D1074" s="429"/>
      <c r="E1074" s="429"/>
      <c r="F1074" s="429"/>
      <c r="G1074" s="489" t="s">
        <v>149</v>
      </c>
      <c r="H1074" s="489"/>
      <c r="I1074" s="124">
        <v>927</v>
      </c>
      <c r="J1074" s="125">
        <v>503</v>
      </c>
      <c r="K1074" s="126">
        <v>6000515</v>
      </c>
      <c r="L1074" s="124">
        <v>500</v>
      </c>
      <c r="M1074" s="127">
        <v>140.4655</v>
      </c>
      <c r="N1074" s="127">
        <v>140.4655</v>
      </c>
      <c r="O1074" s="117">
        <f t="shared" si="16"/>
        <v>1</v>
      </c>
    </row>
    <row r="1075" spans="1:15" s="109" customFormat="1" ht="104.25" customHeight="1">
      <c r="A1075" s="129"/>
      <c r="B1075" s="427"/>
      <c r="C1075" s="428"/>
      <c r="D1075" s="429"/>
      <c r="E1075" s="429"/>
      <c r="F1075" s="488" t="s">
        <v>453</v>
      </c>
      <c r="G1075" s="488"/>
      <c r="H1075" s="488"/>
      <c r="I1075" s="124">
        <v>927</v>
      </c>
      <c r="J1075" s="125">
        <v>503</v>
      </c>
      <c r="K1075" s="126">
        <v>6000516</v>
      </c>
      <c r="L1075" s="124">
        <v>0</v>
      </c>
      <c r="M1075" s="127">
        <v>102.30409</v>
      </c>
      <c r="N1075" s="127">
        <v>0</v>
      </c>
      <c r="O1075" s="131">
        <f t="shared" si="16"/>
        <v>0</v>
      </c>
    </row>
    <row r="1076" spans="1:15" s="109" customFormat="1" ht="15.75" customHeight="1">
      <c r="A1076" s="129"/>
      <c r="B1076" s="427"/>
      <c r="C1076" s="428"/>
      <c r="D1076" s="429"/>
      <c r="E1076" s="429"/>
      <c r="F1076" s="429"/>
      <c r="G1076" s="489" t="s">
        <v>164</v>
      </c>
      <c r="H1076" s="489"/>
      <c r="I1076" s="124">
        <v>927</v>
      </c>
      <c r="J1076" s="125">
        <v>503</v>
      </c>
      <c r="K1076" s="126">
        <v>6000516</v>
      </c>
      <c r="L1076" s="124">
        <v>18</v>
      </c>
      <c r="M1076" s="127">
        <v>102.30409</v>
      </c>
      <c r="N1076" s="127">
        <v>0</v>
      </c>
      <c r="O1076" s="131">
        <f t="shared" si="16"/>
        <v>0</v>
      </c>
    </row>
    <row r="1077" spans="1:15" s="109" customFormat="1" ht="27" customHeight="1">
      <c r="A1077" s="129"/>
      <c r="B1077" s="427"/>
      <c r="C1077" s="428"/>
      <c r="D1077" s="429"/>
      <c r="E1077" s="429"/>
      <c r="F1077" s="488" t="s">
        <v>454</v>
      </c>
      <c r="G1077" s="488"/>
      <c r="H1077" s="488"/>
      <c r="I1077" s="124">
        <v>927</v>
      </c>
      <c r="J1077" s="125">
        <v>503</v>
      </c>
      <c r="K1077" s="126">
        <v>6000517</v>
      </c>
      <c r="L1077" s="124">
        <v>0</v>
      </c>
      <c r="M1077" s="127">
        <v>322.5</v>
      </c>
      <c r="N1077" s="127">
        <v>0</v>
      </c>
      <c r="O1077" s="131">
        <f t="shared" si="16"/>
        <v>0</v>
      </c>
    </row>
    <row r="1078" spans="1:15" s="109" customFormat="1" ht="15" customHeight="1">
      <c r="A1078" s="129"/>
      <c r="B1078" s="427"/>
      <c r="C1078" s="428"/>
      <c r="D1078" s="429"/>
      <c r="E1078" s="429"/>
      <c r="F1078" s="429"/>
      <c r="G1078" s="489" t="s">
        <v>170</v>
      </c>
      <c r="H1078" s="489"/>
      <c r="I1078" s="124">
        <v>927</v>
      </c>
      <c r="J1078" s="125">
        <v>503</v>
      </c>
      <c r="K1078" s="126">
        <v>6000517</v>
      </c>
      <c r="L1078" s="124">
        <v>6</v>
      </c>
      <c r="M1078" s="127">
        <v>322.5</v>
      </c>
      <c r="N1078" s="127">
        <v>0</v>
      </c>
      <c r="O1078" s="131">
        <f t="shared" si="16"/>
        <v>0</v>
      </c>
    </row>
    <row r="1079" spans="1:15" s="109" customFormat="1" ht="29.25" customHeight="1">
      <c r="A1079" s="129"/>
      <c r="B1079" s="427"/>
      <c r="C1079" s="428"/>
      <c r="D1079" s="488" t="s">
        <v>708</v>
      </c>
      <c r="E1079" s="488"/>
      <c r="F1079" s="488"/>
      <c r="G1079" s="488"/>
      <c r="H1079" s="488"/>
      <c r="I1079" s="124">
        <v>927</v>
      </c>
      <c r="J1079" s="125">
        <v>503</v>
      </c>
      <c r="K1079" s="126">
        <v>7950000</v>
      </c>
      <c r="L1079" s="124">
        <v>0</v>
      </c>
      <c r="M1079" s="127">
        <v>7886.903230000001</v>
      </c>
      <c r="N1079" s="127">
        <v>6592.87954</v>
      </c>
      <c r="O1079" s="131">
        <f t="shared" si="16"/>
        <v>0.8359275304560824</v>
      </c>
    </row>
    <row r="1080" spans="1:15" s="109" customFormat="1" ht="74.25" customHeight="1">
      <c r="A1080" s="129"/>
      <c r="B1080" s="427"/>
      <c r="C1080" s="428"/>
      <c r="D1080" s="429"/>
      <c r="E1080" s="429"/>
      <c r="F1080" s="488" t="s">
        <v>793</v>
      </c>
      <c r="G1080" s="488"/>
      <c r="H1080" s="488"/>
      <c r="I1080" s="124">
        <v>927</v>
      </c>
      <c r="J1080" s="125">
        <v>503</v>
      </c>
      <c r="K1080" s="126">
        <v>7950005</v>
      </c>
      <c r="L1080" s="124">
        <v>0</v>
      </c>
      <c r="M1080" s="127">
        <v>530</v>
      </c>
      <c r="N1080" s="127">
        <v>530</v>
      </c>
      <c r="O1080" s="131">
        <f t="shared" si="16"/>
        <v>1</v>
      </c>
    </row>
    <row r="1081" spans="1:15" s="109" customFormat="1" ht="30" customHeight="1">
      <c r="A1081" s="129"/>
      <c r="B1081" s="427"/>
      <c r="C1081" s="428"/>
      <c r="D1081" s="429"/>
      <c r="E1081" s="429"/>
      <c r="F1081" s="429"/>
      <c r="G1081" s="489" t="s">
        <v>149</v>
      </c>
      <c r="H1081" s="489"/>
      <c r="I1081" s="124">
        <v>927</v>
      </c>
      <c r="J1081" s="125">
        <v>503</v>
      </c>
      <c r="K1081" s="126">
        <v>7950005</v>
      </c>
      <c r="L1081" s="124">
        <v>500</v>
      </c>
      <c r="M1081" s="127">
        <v>530</v>
      </c>
      <c r="N1081" s="127">
        <v>530</v>
      </c>
      <c r="O1081" s="131">
        <f t="shared" si="16"/>
        <v>1</v>
      </c>
    </row>
    <row r="1082" spans="1:15" s="109" customFormat="1" ht="45" customHeight="1">
      <c r="A1082" s="129"/>
      <c r="B1082" s="427"/>
      <c r="C1082" s="428"/>
      <c r="D1082" s="429"/>
      <c r="E1082" s="429"/>
      <c r="F1082" s="429"/>
      <c r="G1082" s="430"/>
      <c r="H1082" s="431" t="s">
        <v>218</v>
      </c>
      <c r="I1082" s="124">
        <v>927</v>
      </c>
      <c r="J1082" s="125">
        <v>503</v>
      </c>
      <c r="K1082" s="126">
        <v>7950005</v>
      </c>
      <c r="L1082" s="124">
        <v>500</v>
      </c>
      <c r="M1082" s="127">
        <v>530</v>
      </c>
      <c r="N1082" s="127">
        <v>0</v>
      </c>
      <c r="O1082" s="131">
        <f t="shared" si="16"/>
        <v>0</v>
      </c>
    </row>
    <row r="1083" spans="1:15" s="109" customFormat="1" ht="72" customHeight="1">
      <c r="A1083" s="129"/>
      <c r="B1083" s="427"/>
      <c r="C1083" s="428"/>
      <c r="D1083" s="429"/>
      <c r="E1083" s="429"/>
      <c r="F1083" s="488" t="s">
        <v>455</v>
      </c>
      <c r="G1083" s="488"/>
      <c r="H1083" s="488"/>
      <c r="I1083" s="124">
        <v>927</v>
      </c>
      <c r="J1083" s="125">
        <v>503</v>
      </c>
      <c r="K1083" s="126">
        <v>7950024</v>
      </c>
      <c r="L1083" s="124">
        <v>0</v>
      </c>
      <c r="M1083" s="127">
        <v>7356.903230000001</v>
      </c>
      <c r="N1083" s="127">
        <v>6062.87954</v>
      </c>
      <c r="O1083" s="131">
        <f t="shared" si="16"/>
        <v>0.8241075559179265</v>
      </c>
    </row>
    <row r="1084" spans="1:15" s="109" customFormat="1" ht="31.5" customHeight="1">
      <c r="A1084" s="129"/>
      <c r="B1084" s="427"/>
      <c r="C1084" s="428"/>
      <c r="D1084" s="429"/>
      <c r="E1084" s="429"/>
      <c r="F1084" s="429"/>
      <c r="G1084" s="489" t="s">
        <v>149</v>
      </c>
      <c r="H1084" s="489"/>
      <c r="I1084" s="124">
        <v>927</v>
      </c>
      <c r="J1084" s="125">
        <v>503</v>
      </c>
      <c r="K1084" s="126">
        <v>7950024</v>
      </c>
      <c r="L1084" s="124">
        <v>500</v>
      </c>
      <c r="M1084" s="127">
        <v>7356.903230000001</v>
      </c>
      <c r="N1084" s="127">
        <v>6062.87954</v>
      </c>
      <c r="O1084" s="131">
        <f t="shared" si="16"/>
        <v>0.8241075559179265</v>
      </c>
    </row>
    <row r="1085" spans="1:15" s="109" customFormat="1" ht="45">
      <c r="A1085" s="129"/>
      <c r="B1085" s="427"/>
      <c r="C1085" s="428"/>
      <c r="D1085" s="429"/>
      <c r="E1085" s="429"/>
      <c r="F1085" s="429"/>
      <c r="G1085" s="430"/>
      <c r="H1085" s="431" t="s">
        <v>218</v>
      </c>
      <c r="I1085" s="124">
        <v>927</v>
      </c>
      <c r="J1085" s="125">
        <v>503</v>
      </c>
      <c r="K1085" s="126">
        <v>7950024</v>
      </c>
      <c r="L1085" s="124">
        <v>500</v>
      </c>
      <c r="M1085" s="127">
        <v>4396.914</v>
      </c>
      <c r="N1085" s="127">
        <v>0</v>
      </c>
      <c r="O1085" s="131">
        <f t="shared" si="16"/>
        <v>0</v>
      </c>
    </row>
    <row r="1086" spans="1:15" s="109" customFormat="1" ht="15" customHeight="1">
      <c r="A1086" s="129"/>
      <c r="B1086" s="427"/>
      <c r="C1086" s="491" t="s">
        <v>94</v>
      </c>
      <c r="D1086" s="491"/>
      <c r="E1086" s="491"/>
      <c r="F1086" s="491"/>
      <c r="G1086" s="491"/>
      <c r="H1086" s="491"/>
      <c r="I1086" s="119">
        <v>927</v>
      </c>
      <c r="J1086" s="120">
        <v>701</v>
      </c>
      <c r="K1086" s="121">
        <v>0</v>
      </c>
      <c r="L1086" s="119">
        <v>0</v>
      </c>
      <c r="M1086" s="122">
        <v>44009.09448000001</v>
      </c>
      <c r="N1086" s="122">
        <v>41961.84021</v>
      </c>
      <c r="O1086" s="131">
        <f t="shared" si="16"/>
        <v>0.9534811089800909</v>
      </c>
    </row>
    <row r="1087" spans="1:15" s="109" customFormat="1" ht="15.75" customHeight="1">
      <c r="A1087" s="129"/>
      <c r="B1087" s="427"/>
      <c r="C1087" s="428"/>
      <c r="D1087" s="488" t="s">
        <v>255</v>
      </c>
      <c r="E1087" s="488"/>
      <c r="F1087" s="488"/>
      <c r="G1087" s="488"/>
      <c r="H1087" s="488"/>
      <c r="I1087" s="124">
        <v>927</v>
      </c>
      <c r="J1087" s="125">
        <v>701</v>
      </c>
      <c r="K1087" s="126">
        <v>4200000</v>
      </c>
      <c r="L1087" s="124">
        <v>0</v>
      </c>
      <c r="M1087" s="127">
        <v>44009.09448000001</v>
      </c>
      <c r="N1087" s="127">
        <v>41961.84021</v>
      </c>
      <c r="O1087" s="131">
        <f t="shared" si="16"/>
        <v>0.9534811089800909</v>
      </c>
    </row>
    <row r="1088" spans="1:15" s="109" customFormat="1" ht="29.25" customHeight="1">
      <c r="A1088" s="129"/>
      <c r="B1088" s="427"/>
      <c r="C1088" s="428"/>
      <c r="D1088" s="429"/>
      <c r="E1088" s="488" t="s">
        <v>173</v>
      </c>
      <c r="F1088" s="488"/>
      <c r="G1088" s="488"/>
      <c r="H1088" s="488"/>
      <c r="I1088" s="124">
        <v>927</v>
      </c>
      <c r="J1088" s="125">
        <v>701</v>
      </c>
      <c r="K1088" s="126">
        <v>4209900</v>
      </c>
      <c r="L1088" s="124">
        <v>0</v>
      </c>
      <c r="M1088" s="127">
        <v>44009.09448000001</v>
      </c>
      <c r="N1088" s="127">
        <v>41961.84021</v>
      </c>
      <c r="O1088" s="131">
        <f t="shared" si="16"/>
        <v>0.9534811089800909</v>
      </c>
    </row>
    <row r="1089" spans="1:15" s="109" customFormat="1" ht="41.25" customHeight="1">
      <c r="A1089" s="129"/>
      <c r="B1089" s="427"/>
      <c r="C1089" s="428"/>
      <c r="D1089" s="429"/>
      <c r="E1089" s="429"/>
      <c r="F1089" s="488" t="s">
        <v>456</v>
      </c>
      <c r="G1089" s="488"/>
      <c r="H1089" s="488"/>
      <c r="I1089" s="124">
        <v>927</v>
      </c>
      <c r="J1089" s="125">
        <v>701</v>
      </c>
      <c r="K1089" s="126">
        <v>4209903</v>
      </c>
      <c r="L1089" s="124">
        <v>0</v>
      </c>
      <c r="M1089" s="127">
        <v>2120.692</v>
      </c>
      <c r="N1089" s="127">
        <v>2120.6855</v>
      </c>
      <c r="O1089" s="131">
        <f t="shared" si="16"/>
        <v>0.9999969349627386</v>
      </c>
    </row>
    <row r="1090" spans="1:15" s="109" customFormat="1" ht="30.75" customHeight="1">
      <c r="A1090" s="129"/>
      <c r="B1090" s="427"/>
      <c r="C1090" s="428"/>
      <c r="D1090" s="429"/>
      <c r="E1090" s="429"/>
      <c r="F1090" s="429"/>
      <c r="G1090" s="489" t="s">
        <v>175</v>
      </c>
      <c r="H1090" s="489"/>
      <c r="I1090" s="124">
        <v>927</v>
      </c>
      <c r="J1090" s="125">
        <v>701</v>
      </c>
      <c r="K1090" s="126">
        <v>4209903</v>
      </c>
      <c r="L1090" s="124">
        <v>1</v>
      </c>
      <c r="M1090" s="127">
        <v>2120.692</v>
      </c>
      <c r="N1090" s="127">
        <v>2120.6855</v>
      </c>
      <c r="O1090" s="131">
        <f t="shared" si="16"/>
        <v>0.9999969349627386</v>
      </c>
    </row>
    <row r="1091" spans="1:15" s="109" customFormat="1" ht="45">
      <c r="A1091" s="129"/>
      <c r="B1091" s="427"/>
      <c r="C1091" s="428"/>
      <c r="D1091" s="429"/>
      <c r="E1091" s="429"/>
      <c r="F1091" s="429"/>
      <c r="G1091" s="430"/>
      <c r="H1091" s="431" t="s">
        <v>457</v>
      </c>
      <c r="I1091" s="124">
        <v>927</v>
      </c>
      <c r="J1091" s="125">
        <v>701</v>
      </c>
      <c r="K1091" s="126">
        <v>4209903</v>
      </c>
      <c r="L1091" s="124">
        <v>1</v>
      </c>
      <c r="M1091" s="127">
        <v>459.294</v>
      </c>
      <c r="N1091" s="127">
        <v>0</v>
      </c>
      <c r="O1091" s="131">
        <f t="shared" si="16"/>
        <v>0</v>
      </c>
    </row>
    <row r="1092" spans="1:15" s="109" customFormat="1" ht="29.25" customHeight="1">
      <c r="A1092" s="129"/>
      <c r="B1092" s="427"/>
      <c r="C1092" s="428"/>
      <c r="D1092" s="429"/>
      <c r="E1092" s="429"/>
      <c r="F1092" s="488" t="s">
        <v>458</v>
      </c>
      <c r="G1092" s="488"/>
      <c r="H1092" s="488"/>
      <c r="I1092" s="124">
        <v>927</v>
      </c>
      <c r="J1092" s="125">
        <v>701</v>
      </c>
      <c r="K1092" s="126">
        <v>4209904</v>
      </c>
      <c r="L1092" s="124">
        <v>0</v>
      </c>
      <c r="M1092" s="127">
        <v>39222.61885</v>
      </c>
      <c r="N1092" s="127">
        <v>37175.37108</v>
      </c>
      <c r="O1092" s="131">
        <f t="shared" si="16"/>
        <v>0.9478044090368024</v>
      </c>
    </row>
    <row r="1093" spans="1:15" s="109" customFormat="1" ht="33" customHeight="1">
      <c r="A1093" s="129"/>
      <c r="B1093" s="427"/>
      <c r="C1093" s="428"/>
      <c r="D1093" s="429"/>
      <c r="E1093" s="429"/>
      <c r="F1093" s="429"/>
      <c r="G1093" s="489" t="s">
        <v>175</v>
      </c>
      <c r="H1093" s="489"/>
      <c r="I1093" s="124">
        <v>927</v>
      </c>
      <c r="J1093" s="125">
        <v>701</v>
      </c>
      <c r="K1093" s="126">
        <v>4209904</v>
      </c>
      <c r="L1093" s="124">
        <v>1</v>
      </c>
      <c r="M1093" s="127">
        <v>39222.61885</v>
      </c>
      <c r="N1093" s="127">
        <v>37175.37108</v>
      </c>
      <c r="O1093" s="131">
        <f t="shared" si="16"/>
        <v>0.9478044090368024</v>
      </c>
    </row>
    <row r="1094" spans="1:15" s="109" customFormat="1" ht="30.75" customHeight="1">
      <c r="A1094" s="129"/>
      <c r="B1094" s="427"/>
      <c r="C1094" s="428"/>
      <c r="D1094" s="429"/>
      <c r="E1094" s="429"/>
      <c r="F1094" s="488" t="s">
        <v>459</v>
      </c>
      <c r="G1094" s="488"/>
      <c r="H1094" s="488"/>
      <c r="I1094" s="124">
        <v>927</v>
      </c>
      <c r="J1094" s="125">
        <v>701</v>
      </c>
      <c r="K1094" s="126">
        <v>4209905</v>
      </c>
      <c r="L1094" s="124">
        <v>0</v>
      </c>
      <c r="M1094" s="127">
        <v>2665.78363</v>
      </c>
      <c r="N1094" s="127">
        <v>2665.78363</v>
      </c>
      <c r="O1094" s="131">
        <f t="shared" si="16"/>
        <v>1</v>
      </c>
    </row>
    <row r="1095" spans="1:15" s="109" customFormat="1" ht="30" customHeight="1">
      <c r="A1095" s="129"/>
      <c r="B1095" s="427"/>
      <c r="C1095" s="428"/>
      <c r="D1095" s="429"/>
      <c r="E1095" s="429"/>
      <c r="F1095" s="429"/>
      <c r="G1095" s="489" t="s">
        <v>175</v>
      </c>
      <c r="H1095" s="489"/>
      <c r="I1095" s="124">
        <v>927</v>
      </c>
      <c r="J1095" s="125">
        <v>701</v>
      </c>
      <c r="K1095" s="126">
        <v>4209905</v>
      </c>
      <c r="L1095" s="124">
        <v>1</v>
      </c>
      <c r="M1095" s="127">
        <v>2665.78363</v>
      </c>
      <c r="N1095" s="127">
        <v>2665.78363</v>
      </c>
      <c r="O1095" s="131">
        <f t="shared" si="16"/>
        <v>1</v>
      </c>
    </row>
    <row r="1096" spans="1:15" s="109" customFormat="1" ht="30">
      <c r="A1096" s="129"/>
      <c r="B1096" s="427"/>
      <c r="C1096" s="428"/>
      <c r="D1096" s="429"/>
      <c r="E1096" s="429"/>
      <c r="F1096" s="429"/>
      <c r="G1096" s="430"/>
      <c r="H1096" s="431" t="s">
        <v>341</v>
      </c>
      <c r="I1096" s="124">
        <v>927</v>
      </c>
      <c r="J1096" s="125">
        <v>701</v>
      </c>
      <c r="K1096" s="126">
        <v>4209905</v>
      </c>
      <c r="L1096" s="124">
        <v>1</v>
      </c>
      <c r="M1096" s="127">
        <v>2665.78363</v>
      </c>
      <c r="N1096" s="127">
        <v>0</v>
      </c>
      <c r="O1096" s="131">
        <f t="shared" si="16"/>
        <v>0</v>
      </c>
    </row>
    <row r="1097" spans="1:15" s="109" customFormat="1" ht="15" customHeight="1">
      <c r="A1097" s="129"/>
      <c r="B1097" s="427"/>
      <c r="C1097" s="491" t="s">
        <v>96</v>
      </c>
      <c r="D1097" s="491"/>
      <c r="E1097" s="491"/>
      <c r="F1097" s="491"/>
      <c r="G1097" s="491"/>
      <c r="H1097" s="491"/>
      <c r="I1097" s="119">
        <v>927</v>
      </c>
      <c r="J1097" s="120">
        <v>702</v>
      </c>
      <c r="K1097" s="121">
        <v>0</v>
      </c>
      <c r="L1097" s="119">
        <v>0</v>
      </c>
      <c r="M1097" s="122">
        <v>55827.70898</v>
      </c>
      <c r="N1097" s="122">
        <v>46928.69897</v>
      </c>
      <c r="O1097" s="131">
        <f t="shared" si="16"/>
        <v>0.8405986888484349</v>
      </c>
    </row>
    <row r="1098" spans="1:15" s="109" customFormat="1" ht="42" customHeight="1">
      <c r="A1098" s="129"/>
      <c r="B1098" s="427"/>
      <c r="C1098" s="428"/>
      <c r="D1098" s="488" t="s">
        <v>259</v>
      </c>
      <c r="E1098" s="488"/>
      <c r="F1098" s="488"/>
      <c r="G1098" s="488"/>
      <c r="H1098" s="488"/>
      <c r="I1098" s="124">
        <v>927</v>
      </c>
      <c r="J1098" s="125">
        <v>702</v>
      </c>
      <c r="K1098" s="126">
        <v>4210000</v>
      </c>
      <c r="L1098" s="124">
        <v>0</v>
      </c>
      <c r="M1098" s="127">
        <v>45886.78199</v>
      </c>
      <c r="N1098" s="127">
        <v>37525.056659999995</v>
      </c>
      <c r="O1098" s="131">
        <f t="shared" si="16"/>
        <v>0.8177748587420609</v>
      </c>
    </row>
    <row r="1099" spans="1:15" s="109" customFormat="1" ht="27.75" customHeight="1">
      <c r="A1099" s="129"/>
      <c r="B1099" s="427"/>
      <c r="C1099" s="428"/>
      <c r="D1099" s="429"/>
      <c r="E1099" s="488" t="s">
        <v>173</v>
      </c>
      <c r="F1099" s="488"/>
      <c r="G1099" s="488"/>
      <c r="H1099" s="488"/>
      <c r="I1099" s="124">
        <v>927</v>
      </c>
      <c r="J1099" s="125">
        <v>702</v>
      </c>
      <c r="K1099" s="126">
        <v>4219900</v>
      </c>
      <c r="L1099" s="124">
        <v>0</v>
      </c>
      <c r="M1099" s="127">
        <v>45886.78199</v>
      </c>
      <c r="N1099" s="127">
        <v>37525.056659999995</v>
      </c>
      <c r="O1099" s="131">
        <f t="shared" si="16"/>
        <v>0.8177748587420609</v>
      </c>
    </row>
    <row r="1100" spans="1:15" s="109" customFormat="1" ht="60" customHeight="1">
      <c r="A1100" s="129"/>
      <c r="B1100" s="427"/>
      <c r="C1100" s="428"/>
      <c r="D1100" s="429"/>
      <c r="E1100" s="429"/>
      <c r="F1100" s="488" t="s">
        <v>460</v>
      </c>
      <c r="G1100" s="488"/>
      <c r="H1100" s="488"/>
      <c r="I1100" s="124">
        <v>927</v>
      </c>
      <c r="J1100" s="125">
        <v>702</v>
      </c>
      <c r="K1100" s="126">
        <v>4219905</v>
      </c>
      <c r="L1100" s="124">
        <v>0</v>
      </c>
      <c r="M1100" s="127">
        <v>6244.3759900000005</v>
      </c>
      <c r="N1100" s="127">
        <v>6019.06192</v>
      </c>
      <c r="O1100" s="131">
        <f t="shared" si="16"/>
        <v>0.9639172800675636</v>
      </c>
    </row>
    <row r="1101" spans="1:15" s="109" customFormat="1" ht="30" customHeight="1">
      <c r="A1101" s="129"/>
      <c r="B1101" s="427"/>
      <c r="C1101" s="428"/>
      <c r="D1101" s="429"/>
      <c r="E1101" s="429"/>
      <c r="F1101" s="429"/>
      <c r="G1101" s="489" t="s">
        <v>175</v>
      </c>
      <c r="H1101" s="489"/>
      <c r="I1101" s="124">
        <v>927</v>
      </c>
      <c r="J1101" s="125">
        <v>702</v>
      </c>
      <c r="K1101" s="126">
        <v>4219905</v>
      </c>
      <c r="L1101" s="124">
        <v>1</v>
      </c>
      <c r="M1101" s="127">
        <v>6244.3759900000005</v>
      </c>
      <c r="N1101" s="127">
        <v>6019.06192</v>
      </c>
      <c r="O1101" s="131">
        <f t="shared" si="16"/>
        <v>0.9639172800675636</v>
      </c>
    </row>
    <row r="1102" spans="1:15" s="109" customFormat="1" ht="45">
      <c r="A1102" s="129"/>
      <c r="B1102" s="427"/>
      <c r="C1102" s="428"/>
      <c r="D1102" s="429"/>
      <c r="E1102" s="429"/>
      <c r="F1102" s="429"/>
      <c r="G1102" s="430"/>
      <c r="H1102" s="431" t="s">
        <v>457</v>
      </c>
      <c r="I1102" s="124">
        <v>927</v>
      </c>
      <c r="J1102" s="125">
        <v>702</v>
      </c>
      <c r="K1102" s="126">
        <v>4219905</v>
      </c>
      <c r="L1102" s="124">
        <v>1</v>
      </c>
      <c r="M1102" s="127">
        <v>3143.2169900000004</v>
      </c>
      <c r="N1102" s="127">
        <v>0</v>
      </c>
      <c r="O1102" s="131">
        <f t="shared" si="16"/>
        <v>0</v>
      </c>
    </row>
    <row r="1103" spans="1:15" s="109" customFormat="1" ht="46.5" customHeight="1">
      <c r="A1103" s="129"/>
      <c r="B1103" s="427"/>
      <c r="C1103" s="428"/>
      <c r="D1103" s="429"/>
      <c r="E1103" s="429"/>
      <c r="F1103" s="488" t="s">
        <v>461</v>
      </c>
      <c r="G1103" s="488"/>
      <c r="H1103" s="488"/>
      <c r="I1103" s="124">
        <v>927</v>
      </c>
      <c r="J1103" s="125">
        <v>702</v>
      </c>
      <c r="K1103" s="126">
        <v>4219906</v>
      </c>
      <c r="L1103" s="124">
        <v>0</v>
      </c>
      <c r="M1103" s="127">
        <v>38101.2845</v>
      </c>
      <c r="N1103" s="127">
        <v>29964.873239999997</v>
      </c>
      <c r="O1103" s="131">
        <f t="shared" si="16"/>
        <v>0.7864530981888549</v>
      </c>
    </row>
    <row r="1104" spans="1:15" s="109" customFormat="1" ht="26.25" customHeight="1">
      <c r="A1104" s="129"/>
      <c r="B1104" s="427"/>
      <c r="C1104" s="428"/>
      <c r="D1104" s="429"/>
      <c r="E1104" s="429"/>
      <c r="F1104" s="429"/>
      <c r="G1104" s="489" t="s">
        <v>175</v>
      </c>
      <c r="H1104" s="489"/>
      <c r="I1104" s="124">
        <v>927</v>
      </c>
      <c r="J1104" s="125">
        <v>702</v>
      </c>
      <c r="K1104" s="126">
        <v>4219906</v>
      </c>
      <c r="L1104" s="124">
        <v>1</v>
      </c>
      <c r="M1104" s="127">
        <v>38101.2845</v>
      </c>
      <c r="N1104" s="127">
        <v>29964.873239999997</v>
      </c>
      <c r="O1104" s="131">
        <f aca="true" t="shared" si="17" ref="O1104:O1167">N1104/M1104</f>
        <v>0.7864530981888549</v>
      </c>
    </row>
    <row r="1105" spans="1:15" s="109" customFormat="1" ht="46.5" customHeight="1">
      <c r="A1105" s="129"/>
      <c r="B1105" s="427"/>
      <c r="C1105" s="428"/>
      <c r="D1105" s="429"/>
      <c r="E1105" s="429"/>
      <c r="F1105" s="488" t="s">
        <v>462</v>
      </c>
      <c r="G1105" s="488"/>
      <c r="H1105" s="488"/>
      <c r="I1105" s="124">
        <v>927</v>
      </c>
      <c r="J1105" s="125">
        <v>702</v>
      </c>
      <c r="K1105" s="126">
        <v>4219907</v>
      </c>
      <c r="L1105" s="124">
        <v>0</v>
      </c>
      <c r="M1105" s="127">
        <v>1453.2155</v>
      </c>
      <c r="N1105" s="127">
        <v>1453.2155</v>
      </c>
      <c r="O1105" s="131">
        <f t="shared" si="17"/>
        <v>1</v>
      </c>
    </row>
    <row r="1106" spans="1:15" s="109" customFormat="1" ht="31.5" customHeight="1">
      <c r="A1106" s="129"/>
      <c r="B1106" s="427"/>
      <c r="C1106" s="428"/>
      <c r="D1106" s="429"/>
      <c r="E1106" s="429"/>
      <c r="F1106" s="429"/>
      <c r="G1106" s="489" t="s">
        <v>175</v>
      </c>
      <c r="H1106" s="489"/>
      <c r="I1106" s="124">
        <v>927</v>
      </c>
      <c r="J1106" s="125">
        <v>702</v>
      </c>
      <c r="K1106" s="126">
        <v>4219907</v>
      </c>
      <c r="L1106" s="124">
        <v>1</v>
      </c>
      <c r="M1106" s="127">
        <v>1453.2155</v>
      </c>
      <c r="N1106" s="127">
        <v>1453.2155</v>
      </c>
      <c r="O1106" s="131">
        <f t="shared" si="17"/>
        <v>1</v>
      </c>
    </row>
    <row r="1107" spans="1:15" s="109" customFormat="1" ht="32.25" customHeight="1">
      <c r="A1107" s="129"/>
      <c r="B1107" s="427"/>
      <c r="C1107" s="428"/>
      <c r="D1107" s="429"/>
      <c r="E1107" s="429"/>
      <c r="F1107" s="429"/>
      <c r="G1107" s="430"/>
      <c r="H1107" s="431" t="s">
        <v>341</v>
      </c>
      <c r="I1107" s="124">
        <v>927</v>
      </c>
      <c r="J1107" s="125">
        <v>702</v>
      </c>
      <c r="K1107" s="126">
        <v>4219907</v>
      </c>
      <c r="L1107" s="124">
        <v>1</v>
      </c>
      <c r="M1107" s="127">
        <v>1453.2155</v>
      </c>
      <c r="N1107" s="127">
        <v>0</v>
      </c>
      <c r="O1107" s="131">
        <f t="shared" si="17"/>
        <v>0</v>
      </c>
    </row>
    <row r="1108" spans="1:15" s="109" customFormat="1" ht="60.75" customHeight="1">
      <c r="A1108" s="129"/>
      <c r="B1108" s="427"/>
      <c r="C1108" s="428"/>
      <c r="D1108" s="429"/>
      <c r="E1108" s="429"/>
      <c r="F1108" s="488" t="s">
        <v>463</v>
      </c>
      <c r="G1108" s="488"/>
      <c r="H1108" s="488"/>
      <c r="I1108" s="124">
        <v>927</v>
      </c>
      <c r="J1108" s="125">
        <v>702</v>
      </c>
      <c r="K1108" s="126">
        <v>4219912</v>
      </c>
      <c r="L1108" s="124">
        <v>0</v>
      </c>
      <c r="M1108" s="127">
        <v>87.906</v>
      </c>
      <c r="N1108" s="127">
        <v>87.906</v>
      </c>
      <c r="O1108" s="131">
        <f t="shared" si="17"/>
        <v>1</v>
      </c>
    </row>
    <row r="1109" spans="1:15" s="109" customFormat="1" ht="32.25" customHeight="1">
      <c r="A1109" s="129"/>
      <c r="B1109" s="427"/>
      <c r="C1109" s="428"/>
      <c r="D1109" s="429"/>
      <c r="E1109" s="429"/>
      <c r="F1109" s="429"/>
      <c r="G1109" s="489" t="s">
        <v>175</v>
      </c>
      <c r="H1109" s="489"/>
      <c r="I1109" s="124">
        <v>927</v>
      </c>
      <c r="J1109" s="125">
        <v>702</v>
      </c>
      <c r="K1109" s="126">
        <v>4219912</v>
      </c>
      <c r="L1109" s="124">
        <v>1</v>
      </c>
      <c r="M1109" s="127">
        <v>87.906</v>
      </c>
      <c r="N1109" s="127">
        <v>87.906</v>
      </c>
      <c r="O1109" s="131">
        <f t="shared" si="17"/>
        <v>1</v>
      </c>
    </row>
    <row r="1110" spans="1:15" s="109" customFormat="1" ht="29.25" customHeight="1">
      <c r="A1110" s="129"/>
      <c r="B1110" s="427"/>
      <c r="C1110" s="428"/>
      <c r="D1110" s="488" t="s">
        <v>172</v>
      </c>
      <c r="E1110" s="488"/>
      <c r="F1110" s="488"/>
      <c r="G1110" s="488"/>
      <c r="H1110" s="488"/>
      <c r="I1110" s="124">
        <v>927</v>
      </c>
      <c r="J1110" s="125">
        <v>702</v>
      </c>
      <c r="K1110" s="126">
        <v>4230000</v>
      </c>
      <c r="L1110" s="124">
        <v>0</v>
      </c>
      <c r="M1110" s="127">
        <v>9940.92699</v>
      </c>
      <c r="N1110" s="127">
        <v>9403.642310000001</v>
      </c>
      <c r="O1110" s="131">
        <f t="shared" si="17"/>
        <v>0.9459522557060849</v>
      </c>
    </row>
    <row r="1111" spans="1:15" s="109" customFormat="1" ht="31.5" customHeight="1">
      <c r="A1111" s="129"/>
      <c r="B1111" s="427"/>
      <c r="C1111" s="428"/>
      <c r="D1111" s="429"/>
      <c r="E1111" s="488" t="s">
        <v>173</v>
      </c>
      <c r="F1111" s="488"/>
      <c r="G1111" s="488"/>
      <c r="H1111" s="488"/>
      <c r="I1111" s="124">
        <v>927</v>
      </c>
      <c r="J1111" s="125">
        <v>702</v>
      </c>
      <c r="K1111" s="126">
        <v>4239900</v>
      </c>
      <c r="L1111" s="124">
        <v>0</v>
      </c>
      <c r="M1111" s="127">
        <v>9940.92699</v>
      </c>
      <c r="N1111" s="127">
        <v>9403.642310000001</v>
      </c>
      <c r="O1111" s="131">
        <f t="shared" si="17"/>
        <v>0.9459522557060849</v>
      </c>
    </row>
    <row r="1112" spans="1:15" s="109" customFormat="1" ht="47.25" customHeight="1">
      <c r="A1112" s="129"/>
      <c r="B1112" s="427"/>
      <c r="C1112" s="428"/>
      <c r="D1112" s="429"/>
      <c r="E1112" s="429"/>
      <c r="F1112" s="488" t="s">
        <v>464</v>
      </c>
      <c r="G1112" s="488"/>
      <c r="H1112" s="488"/>
      <c r="I1112" s="124">
        <v>927</v>
      </c>
      <c r="J1112" s="125">
        <v>702</v>
      </c>
      <c r="K1112" s="126">
        <v>4239907</v>
      </c>
      <c r="L1112" s="124">
        <v>0</v>
      </c>
      <c r="M1112" s="127">
        <v>782.34417</v>
      </c>
      <c r="N1112" s="127">
        <v>684.3441700000001</v>
      </c>
      <c r="O1112" s="131">
        <f t="shared" si="17"/>
        <v>0.8747354377294076</v>
      </c>
    </row>
    <row r="1113" spans="1:15" s="109" customFormat="1" ht="27" customHeight="1">
      <c r="A1113" s="129"/>
      <c r="B1113" s="427"/>
      <c r="C1113" s="428"/>
      <c r="D1113" s="429"/>
      <c r="E1113" s="429"/>
      <c r="F1113" s="429"/>
      <c r="G1113" s="489" t="s">
        <v>175</v>
      </c>
      <c r="H1113" s="489"/>
      <c r="I1113" s="124">
        <v>927</v>
      </c>
      <c r="J1113" s="125">
        <v>702</v>
      </c>
      <c r="K1113" s="126">
        <v>4239907</v>
      </c>
      <c r="L1113" s="124">
        <v>1</v>
      </c>
      <c r="M1113" s="127">
        <v>782.34417</v>
      </c>
      <c r="N1113" s="127">
        <v>684.3441700000001</v>
      </c>
      <c r="O1113" s="131">
        <f t="shared" si="17"/>
        <v>0.8747354377294076</v>
      </c>
    </row>
    <row r="1114" spans="1:15" s="109" customFormat="1" ht="44.25" customHeight="1">
      <c r="A1114" s="129"/>
      <c r="B1114" s="427"/>
      <c r="C1114" s="428"/>
      <c r="D1114" s="429"/>
      <c r="E1114" s="429"/>
      <c r="F1114" s="429"/>
      <c r="G1114" s="430"/>
      <c r="H1114" s="431" t="s">
        <v>457</v>
      </c>
      <c r="I1114" s="124">
        <v>927</v>
      </c>
      <c r="J1114" s="125">
        <v>702</v>
      </c>
      <c r="K1114" s="126">
        <v>4239907</v>
      </c>
      <c r="L1114" s="124">
        <v>1</v>
      </c>
      <c r="M1114" s="127">
        <v>398.64317</v>
      </c>
      <c r="N1114" s="127">
        <v>0</v>
      </c>
      <c r="O1114" s="131">
        <f t="shared" si="17"/>
        <v>0</v>
      </c>
    </row>
    <row r="1115" spans="1:15" s="109" customFormat="1" ht="30.75" customHeight="1">
      <c r="A1115" s="129"/>
      <c r="B1115" s="427"/>
      <c r="C1115" s="428"/>
      <c r="D1115" s="429"/>
      <c r="E1115" s="429"/>
      <c r="F1115" s="488" t="s">
        <v>465</v>
      </c>
      <c r="G1115" s="488"/>
      <c r="H1115" s="488"/>
      <c r="I1115" s="124">
        <v>927</v>
      </c>
      <c r="J1115" s="125">
        <v>702</v>
      </c>
      <c r="K1115" s="126">
        <v>4239908</v>
      </c>
      <c r="L1115" s="124">
        <v>0</v>
      </c>
      <c r="M1115" s="127">
        <v>9158.582819999998</v>
      </c>
      <c r="N1115" s="127">
        <v>8719.29814</v>
      </c>
      <c r="O1115" s="131">
        <f t="shared" si="17"/>
        <v>0.9520357364634284</v>
      </c>
    </row>
    <row r="1116" spans="1:15" s="109" customFormat="1" ht="30.75" customHeight="1">
      <c r="A1116" s="129"/>
      <c r="B1116" s="427"/>
      <c r="C1116" s="428"/>
      <c r="D1116" s="429"/>
      <c r="E1116" s="429"/>
      <c r="F1116" s="429"/>
      <c r="G1116" s="489" t="s">
        <v>175</v>
      </c>
      <c r="H1116" s="489"/>
      <c r="I1116" s="124">
        <v>927</v>
      </c>
      <c r="J1116" s="125">
        <v>702</v>
      </c>
      <c r="K1116" s="126">
        <v>4239908</v>
      </c>
      <c r="L1116" s="124">
        <v>1</v>
      </c>
      <c r="M1116" s="127">
        <v>9158.582819999998</v>
      </c>
      <c r="N1116" s="127">
        <v>8719.29814</v>
      </c>
      <c r="O1116" s="131">
        <f t="shared" si="17"/>
        <v>0.9520357364634284</v>
      </c>
    </row>
    <row r="1117" spans="1:15" s="109" customFormat="1" ht="30" customHeight="1">
      <c r="A1117" s="129"/>
      <c r="B1117" s="427"/>
      <c r="C1117" s="491" t="s">
        <v>100</v>
      </c>
      <c r="D1117" s="491"/>
      <c r="E1117" s="491"/>
      <c r="F1117" s="491"/>
      <c r="G1117" s="491"/>
      <c r="H1117" s="491"/>
      <c r="I1117" s="119">
        <v>927</v>
      </c>
      <c r="J1117" s="120">
        <v>709</v>
      </c>
      <c r="K1117" s="121">
        <v>0</v>
      </c>
      <c r="L1117" s="119">
        <v>0</v>
      </c>
      <c r="M1117" s="122">
        <v>8731.552119999998</v>
      </c>
      <c r="N1117" s="122">
        <v>6384.73996</v>
      </c>
      <c r="O1117" s="131">
        <f t="shared" si="17"/>
        <v>0.7312262324330031</v>
      </c>
    </row>
    <row r="1118" spans="1:15" s="109" customFormat="1" ht="43.5" customHeight="1">
      <c r="A1118" s="129"/>
      <c r="B1118" s="427"/>
      <c r="C1118" s="428"/>
      <c r="D1118" s="488" t="s">
        <v>349</v>
      </c>
      <c r="E1118" s="488"/>
      <c r="F1118" s="488"/>
      <c r="G1118" s="488"/>
      <c r="H1118" s="488"/>
      <c r="I1118" s="124">
        <v>927</v>
      </c>
      <c r="J1118" s="125">
        <v>709</v>
      </c>
      <c r="K1118" s="126">
        <v>1020000</v>
      </c>
      <c r="L1118" s="124">
        <v>0</v>
      </c>
      <c r="M1118" s="127">
        <v>5354.672719999999</v>
      </c>
      <c r="N1118" s="127">
        <v>3977.4727199999998</v>
      </c>
      <c r="O1118" s="131">
        <f t="shared" si="17"/>
        <v>0.7428040756149147</v>
      </c>
    </row>
    <row r="1119" spans="1:15" ht="105.75" customHeight="1">
      <c r="A1119" s="118"/>
      <c r="B1119" s="427"/>
      <c r="C1119" s="428"/>
      <c r="D1119" s="429"/>
      <c r="E1119" s="488" t="s">
        <v>350</v>
      </c>
      <c r="F1119" s="488"/>
      <c r="G1119" s="488"/>
      <c r="H1119" s="492"/>
      <c r="I1119" s="119">
        <v>927</v>
      </c>
      <c r="J1119" s="120">
        <v>709</v>
      </c>
      <c r="K1119" s="121">
        <v>1020100</v>
      </c>
      <c r="L1119" s="119">
        <v>0</v>
      </c>
      <c r="M1119" s="122">
        <v>5354.672719999999</v>
      </c>
      <c r="N1119" s="122">
        <v>3977.4727199999998</v>
      </c>
      <c r="O1119" s="337">
        <f t="shared" si="17"/>
        <v>0.7428040756149147</v>
      </c>
    </row>
    <row r="1120" spans="1:15" ht="57.75" customHeight="1">
      <c r="A1120" s="118"/>
      <c r="B1120" s="427"/>
      <c r="C1120" s="428"/>
      <c r="D1120" s="429"/>
      <c r="E1120" s="429"/>
      <c r="F1120" s="488" t="s">
        <v>423</v>
      </c>
      <c r="G1120" s="488"/>
      <c r="H1120" s="492"/>
      <c r="I1120" s="119">
        <v>927</v>
      </c>
      <c r="J1120" s="120">
        <v>709</v>
      </c>
      <c r="K1120" s="121">
        <v>1020102</v>
      </c>
      <c r="L1120" s="119">
        <v>0</v>
      </c>
      <c r="M1120" s="122">
        <v>2600.27272</v>
      </c>
      <c r="N1120" s="122">
        <v>2600.27272</v>
      </c>
      <c r="O1120" s="337">
        <f t="shared" si="17"/>
        <v>1</v>
      </c>
    </row>
    <row r="1121" spans="1:15" ht="14.25" customHeight="1">
      <c r="A1121" s="118"/>
      <c r="B1121" s="427"/>
      <c r="C1121" s="428"/>
      <c r="D1121" s="429"/>
      <c r="E1121" s="429"/>
      <c r="F1121" s="429"/>
      <c r="G1121" s="489" t="s">
        <v>352</v>
      </c>
      <c r="H1121" s="493"/>
      <c r="I1121" s="119">
        <v>927</v>
      </c>
      <c r="J1121" s="120">
        <v>709</v>
      </c>
      <c r="K1121" s="121">
        <v>1020102</v>
      </c>
      <c r="L1121" s="119">
        <v>3</v>
      </c>
      <c r="M1121" s="122">
        <v>2600.27272</v>
      </c>
      <c r="N1121" s="122">
        <v>2600.27272</v>
      </c>
      <c r="O1121" s="337">
        <f t="shared" si="17"/>
        <v>1</v>
      </c>
    </row>
    <row r="1122" spans="1:15" ht="107.25" customHeight="1">
      <c r="A1122" s="118"/>
      <c r="B1122" s="427"/>
      <c r="C1122" s="428"/>
      <c r="D1122" s="429"/>
      <c r="E1122" s="429"/>
      <c r="F1122" s="488" t="s">
        <v>466</v>
      </c>
      <c r="G1122" s="488"/>
      <c r="H1122" s="492"/>
      <c r="I1122" s="119">
        <v>927</v>
      </c>
      <c r="J1122" s="120">
        <v>709</v>
      </c>
      <c r="K1122" s="121">
        <v>1020112</v>
      </c>
      <c r="L1122" s="119">
        <v>0</v>
      </c>
      <c r="M1122" s="122">
        <v>2754.4</v>
      </c>
      <c r="N1122" s="122">
        <v>1377.2</v>
      </c>
      <c r="O1122" s="337">
        <f t="shared" si="17"/>
        <v>0.5</v>
      </c>
    </row>
    <row r="1123" spans="1:15" ht="15" customHeight="1">
      <c r="A1123" s="118"/>
      <c r="B1123" s="427"/>
      <c r="C1123" s="428"/>
      <c r="D1123" s="429"/>
      <c r="E1123" s="429"/>
      <c r="F1123" s="429"/>
      <c r="G1123" s="489" t="s">
        <v>352</v>
      </c>
      <c r="H1123" s="493"/>
      <c r="I1123" s="119">
        <v>927</v>
      </c>
      <c r="J1123" s="120">
        <v>709</v>
      </c>
      <c r="K1123" s="121">
        <v>1020112</v>
      </c>
      <c r="L1123" s="119">
        <v>3</v>
      </c>
      <c r="M1123" s="122">
        <v>2754.4</v>
      </c>
      <c r="N1123" s="122">
        <v>1377.2</v>
      </c>
      <c r="O1123" s="337">
        <f t="shared" si="17"/>
        <v>0.5</v>
      </c>
    </row>
    <row r="1124" spans="1:15" s="109" customFormat="1" ht="15" customHeight="1">
      <c r="A1124" s="129"/>
      <c r="B1124" s="427"/>
      <c r="C1124" s="428"/>
      <c r="D1124" s="488" t="s">
        <v>235</v>
      </c>
      <c r="E1124" s="488"/>
      <c r="F1124" s="488"/>
      <c r="G1124" s="488"/>
      <c r="H1124" s="488"/>
      <c r="I1124" s="124">
        <v>927</v>
      </c>
      <c r="J1124" s="125">
        <v>709</v>
      </c>
      <c r="K1124" s="126">
        <v>4360000</v>
      </c>
      <c r="L1124" s="124">
        <v>0</v>
      </c>
      <c r="M1124" s="127">
        <v>3184</v>
      </c>
      <c r="N1124" s="127">
        <v>2214.38784</v>
      </c>
      <c r="O1124" s="131">
        <f t="shared" si="17"/>
        <v>0.6954735678391959</v>
      </c>
    </row>
    <row r="1125" spans="1:15" s="109" customFormat="1" ht="28.5" customHeight="1">
      <c r="A1125" s="129"/>
      <c r="B1125" s="427"/>
      <c r="C1125" s="428"/>
      <c r="D1125" s="429"/>
      <c r="E1125" s="488" t="s">
        <v>236</v>
      </c>
      <c r="F1125" s="488"/>
      <c r="G1125" s="488"/>
      <c r="H1125" s="488"/>
      <c r="I1125" s="124">
        <v>927</v>
      </c>
      <c r="J1125" s="125">
        <v>709</v>
      </c>
      <c r="K1125" s="126">
        <v>4360900</v>
      </c>
      <c r="L1125" s="124">
        <v>0</v>
      </c>
      <c r="M1125" s="127">
        <v>3184</v>
      </c>
      <c r="N1125" s="127">
        <v>2214.38784</v>
      </c>
      <c r="O1125" s="131">
        <f t="shared" si="17"/>
        <v>0.6954735678391959</v>
      </c>
    </row>
    <row r="1126" spans="1:15" s="109" customFormat="1" ht="18" customHeight="1">
      <c r="A1126" s="129"/>
      <c r="B1126" s="427"/>
      <c r="C1126" s="428"/>
      <c r="D1126" s="429"/>
      <c r="E1126" s="429"/>
      <c r="F1126" s="488" t="s">
        <v>235</v>
      </c>
      <c r="G1126" s="488"/>
      <c r="H1126" s="488"/>
      <c r="I1126" s="124">
        <v>927</v>
      </c>
      <c r="J1126" s="125">
        <v>709</v>
      </c>
      <c r="K1126" s="126">
        <v>4360901</v>
      </c>
      <c r="L1126" s="124">
        <v>0</v>
      </c>
      <c r="M1126" s="127">
        <v>3184</v>
      </c>
      <c r="N1126" s="127">
        <v>2214.38784</v>
      </c>
      <c r="O1126" s="131">
        <f t="shared" si="17"/>
        <v>0.6954735678391959</v>
      </c>
    </row>
    <row r="1127" spans="1:15" s="109" customFormat="1" ht="30.75" customHeight="1">
      <c r="A1127" s="129"/>
      <c r="B1127" s="427"/>
      <c r="C1127" s="428"/>
      <c r="D1127" s="429"/>
      <c r="E1127" s="429"/>
      <c r="F1127" s="429"/>
      <c r="G1127" s="489" t="s">
        <v>149</v>
      </c>
      <c r="H1127" s="489"/>
      <c r="I1127" s="124">
        <v>927</v>
      </c>
      <c r="J1127" s="125">
        <v>709</v>
      </c>
      <c r="K1127" s="126">
        <v>4360901</v>
      </c>
      <c r="L1127" s="124">
        <v>500</v>
      </c>
      <c r="M1127" s="127">
        <v>3184</v>
      </c>
      <c r="N1127" s="127">
        <v>2214.38784</v>
      </c>
      <c r="O1127" s="131">
        <f t="shared" si="17"/>
        <v>0.6954735678391959</v>
      </c>
    </row>
    <row r="1128" spans="1:15" s="109" customFormat="1" ht="26.25" customHeight="1">
      <c r="A1128" s="129"/>
      <c r="B1128" s="427"/>
      <c r="C1128" s="428"/>
      <c r="D1128" s="488" t="s">
        <v>708</v>
      </c>
      <c r="E1128" s="488"/>
      <c r="F1128" s="488"/>
      <c r="G1128" s="488"/>
      <c r="H1128" s="488"/>
      <c r="I1128" s="124">
        <v>927</v>
      </c>
      <c r="J1128" s="125">
        <v>709</v>
      </c>
      <c r="K1128" s="126">
        <v>7950000</v>
      </c>
      <c r="L1128" s="124">
        <v>0</v>
      </c>
      <c r="M1128" s="127">
        <v>192.87940000000003</v>
      </c>
      <c r="N1128" s="127">
        <v>192.8794</v>
      </c>
      <c r="O1128" s="131">
        <f t="shared" si="17"/>
        <v>0.9999999999999999</v>
      </c>
    </row>
    <row r="1129" spans="1:15" s="109" customFormat="1" ht="48.75" customHeight="1">
      <c r="A1129" s="129"/>
      <c r="B1129" s="427"/>
      <c r="C1129" s="428"/>
      <c r="D1129" s="429"/>
      <c r="E1129" s="429"/>
      <c r="F1129" s="488" t="s">
        <v>795</v>
      </c>
      <c r="G1129" s="488"/>
      <c r="H1129" s="488"/>
      <c r="I1129" s="124">
        <v>927</v>
      </c>
      <c r="J1129" s="125">
        <v>709</v>
      </c>
      <c r="K1129" s="126">
        <v>7950017</v>
      </c>
      <c r="L1129" s="124">
        <v>0</v>
      </c>
      <c r="M1129" s="127">
        <v>192.87940000000003</v>
      </c>
      <c r="N1129" s="127">
        <v>192.8794</v>
      </c>
      <c r="O1129" s="131">
        <f t="shared" si="17"/>
        <v>0.9999999999999999</v>
      </c>
    </row>
    <row r="1130" spans="1:15" s="109" customFormat="1" ht="29.25" customHeight="1">
      <c r="A1130" s="129"/>
      <c r="B1130" s="427"/>
      <c r="C1130" s="428"/>
      <c r="D1130" s="429"/>
      <c r="E1130" s="429"/>
      <c r="F1130" s="429"/>
      <c r="G1130" s="489" t="s">
        <v>149</v>
      </c>
      <c r="H1130" s="489"/>
      <c r="I1130" s="124">
        <v>927</v>
      </c>
      <c r="J1130" s="125">
        <v>709</v>
      </c>
      <c r="K1130" s="126">
        <v>7950017</v>
      </c>
      <c r="L1130" s="124">
        <v>500</v>
      </c>
      <c r="M1130" s="127">
        <v>192.87940000000003</v>
      </c>
      <c r="N1130" s="127">
        <v>192.8794</v>
      </c>
      <c r="O1130" s="131">
        <f t="shared" si="17"/>
        <v>0.9999999999999999</v>
      </c>
    </row>
    <row r="1131" spans="1:15" s="109" customFormat="1" ht="45">
      <c r="A1131" s="129"/>
      <c r="B1131" s="427"/>
      <c r="C1131" s="428"/>
      <c r="D1131" s="429"/>
      <c r="E1131" s="429"/>
      <c r="F1131" s="429"/>
      <c r="G1131" s="430"/>
      <c r="H1131" s="431" t="s">
        <v>218</v>
      </c>
      <c r="I1131" s="124">
        <v>927</v>
      </c>
      <c r="J1131" s="125">
        <v>709</v>
      </c>
      <c r="K1131" s="126">
        <v>7950017</v>
      </c>
      <c r="L1131" s="124">
        <v>500</v>
      </c>
      <c r="M1131" s="127">
        <v>192.87940000000003</v>
      </c>
      <c r="N1131" s="127">
        <v>0</v>
      </c>
      <c r="O1131" s="131">
        <f t="shared" si="17"/>
        <v>0</v>
      </c>
    </row>
    <row r="1132" spans="1:15" s="109" customFormat="1" ht="15" customHeight="1">
      <c r="A1132" s="129"/>
      <c r="B1132" s="427"/>
      <c r="C1132" s="491" t="s">
        <v>105</v>
      </c>
      <c r="D1132" s="491"/>
      <c r="E1132" s="491"/>
      <c r="F1132" s="491"/>
      <c r="G1132" s="491"/>
      <c r="H1132" s="491"/>
      <c r="I1132" s="119">
        <v>927</v>
      </c>
      <c r="J1132" s="120">
        <v>801</v>
      </c>
      <c r="K1132" s="121">
        <v>0</v>
      </c>
      <c r="L1132" s="119">
        <v>0</v>
      </c>
      <c r="M1132" s="122">
        <v>2833.92079</v>
      </c>
      <c r="N1132" s="122">
        <v>2333.92079</v>
      </c>
      <c r="O1132" s="131">
        <f t="shared" si="17"/>
        <v>0.8235659931765418</v>
      </c>
    </row>
    <row r="1133" spans="1:15" s="109" customFormat="1" ht="42.75" customHeight="1">
      <c r="A1133" s="129"/>
      <c r="B1133" s="427"/>
      <c r="C1133" s="428"/>
      <c r="D1133" s="488" t="s">
        <v>176</v>
      </c>
      <c r="E1133" s="488"/>
      <c r="F1133" s="488"/>
      <c r="G1133" s="488"/>
      <c r="H1133" s="488"/>
      <c r="I1133" s="124">
        <v>927</v>
      </c>
      <c r="J1133" s="125">
        <v>801</v>
      </c>
      <c r="K1133" s="126">
        <v>4400000</v>
      </c>
      <c r="L1133" s="124">
        <v>0</v>
      </c>
      <c r="M1133" s="127">
        <v>1751.038</v>
      </c>
      <c r="N1133" s="127">
        <v>1251.038</v>
      </c>
      <c r="O1133" s="131">
        <f t="shared" si="17"/>
        <v>0.7144550832134996</v>
      </c>
    </row>
    <row r="1134" spans="1:15" s="109" customFormat="1" ht="29.25" customHeight="1">
      <c r="A1134" s="129"/>
      <c r="B1134" s="427"/>
      <c r="C1134" s="428"/>
      <c r="D1134" s="429"/>
      <c r="E1134" s="488" t="s">
        <v>173</v>
      </c>
      <c r="F1134" s="488"/>
      <c r="G1134" s="488"/>
      <c r="H1134" s="488"/>
      <c r="I1134" s="124">
        <v>927</v>
      </c>
      <c r="J1134" s="125">
        <v>801</v>
      </c>
      <c r="K1134" s="126">
        <v>4409900</v>
      </c>
      <c r="L1134" s="124">
        <v>0</v>
      </c>
      <c r="M1134" s="127">
        <v>1751.038</v>
      </c>
      <c r="N1134" s="127">
        <v>1251.038</v>
      </c>
      <c r="O1134" s="131">
        <f t="shared" si="17"/>
        <v>0.7144550832134996</v>
      </c>
    </row>
    <row r="1135" spans="1:15" s="109" customFormat="1" ht="45" customHeight="1">
      <c r="A1135" s="129"/>
      <c r="B1135" s="427"/>
      <c r="C1135" s="428"/>
      <c r="D1135" s="429"/>
      <c r="E1135" s="429"/>
      <c r="F1135" s="488" t="s">
        <v>467</v>
      </c>
      <c r="G1135" s="488"/>
      <c r="H1135" s="488"/>
      <c r="I1135" s="124">
        <v>927</v>
      </c>
      <c r="J1135" s="125">
        <v>801</v>
      </c>
      <c r="K1135" s="126">
        <v>4409908</v>
      </c>
      <c r="L1135" s="124">
        <v>0</v>
      </c>
      <c r="M1135" s="127">
        <v>1751.038</v>
      </c>
      <c r="N1135" s="127">
        <v>1251.038</v>
      </c>
      <c r="O1135" s="131">
        <f t="shared" si="17"/>
        <v>0.7144550832134996</v>
      </c>
    </row>
    <row r="1136" spans="1:15" s="109" customFormat="1" ht="32.25" customHeight="1">
      <c r="A1136" s="129"/>
      <c r="B1136" s="427"/>
      <c r="C1136" s="428"/>
      <c r="D1136" s="429"/>
      <c r="E1136" s="429"/>
      <c r="F1136" s="429"/>
      <c r="G1136" s="489" t="s">
        <v>175</v>
      </c>
      <c r="H1136" s="489"/>
      <c r="I1136" s="124">
        <v>927</v>
      </c>
      <c r="J1136" s="125">
        <v>801</v>
      </c>
      <c r="K1136" s="126">
        <v>4409908</v>
      </c>
      <c r="L1136" s="124">
        <v>1</v>
      </c>
      <c r="M1136" s="127">
        <v>1751.038</v>
      </c>
      <c r="N1136" s="127">
        <v>1251.038</v>
      </c>
      <c r="O1136" s="131">
        <f t="shared" si="17"/>
        <v>0.7144550832134996</v>
      </c>
    </row>
    <row r="1137" spans="1:15" s="109" customFormat="1" ht="15" customHeight="1">
      <c r="A1137" s="129"/>
      <c r="B1137" s="427"/>
      <c r="C1137" s="428"/>
      <c r="D1137" s="488" t="s">
        <v>693</v>
      </c>
      <c r="E1137" s="488"/>
      <c r="F1137" s="488"/>
      <c r="G1137" s="488"/>
      <c r="H1137" s="488"/>
      <c r="I1137" s="124">
        <v>927</v>
      </c>
      <c r="J1137" s="125">
        <v>801</v>
      </c>
      <c r="K1137" s="126">
        <v>4420000</v>
      </c>
      <c r="L1137" s="124">
        <v>0</v>
      </c>
      <c r="M1137" s="127">
        <v>1082.88279</v>
      </c>
      <c r="N1137" s="127">
        <v>1082.88279</v>
      </c>
      <c r="O1137" s="131">
        <f t="shared" si="17"/>
        <v>1</v>
      </c>
    </row>
    <row r="1138" spans="1:15" s="109" customFormat="1" ht="29.25" customHeight="1">
      <c r="A1138" s="129"/>
      <c r="B1138" s="427"/>
      <c r="C1138" s="428"/>
      <c r="D1138" s="429"/>
      <c r="E1138" s="488" t="s">
        <v>173</v>
      </c>
      <c r="F1138" s="488"/>
      <c r="G1138" s="488"/>
      <c r="H1138" s="488"/>
      <c r="I1138" s="124">
        <v>927</v>
      </c>
      <c r="J1138" s="125">
        <v>801</v>
      </c>
      <c r="K1138" s="126">
        <v>4429900</v>
      </c>
      <c r="L1138" s="124">
        <v>0</v>
      </c>
      <c r="M1138" s="127">
        <v>1082.88279</v>
      </c>
      <c r="N1138" s="127">
        <v>1082.88279</v>
      </c>
      <c r="O1138" s="131">
        <f t="shared" si="17"/>
        <v>1</v>
      </c>
    </row>
    <row r="1139" spans="1:15" s="109" customFormat="1" ht="15" customHeight="1">
      <c r="A1139" s="129"/>
      <c r="B1139" s="427"/>
      <c r="C1139" s="428"/>
      <c r="D1139" s="429"/>
      <c r="E1139" s="429"/>
      <c r="F1139" s="488" t="s">
        <v>468</v>
      </c>
      <c r="G1139" s="488"/>
      <c r="H1139" s="488"/>
      <c r="I1139" s="124">
        <v>927</v>
      </c>
      <c r="J1139" s="125">
        <v>801</v>
      </c>
      <c r="K1139" s="126">
        <v>4429902</v>
      </c>
      <c r="L1139" s="124">
        <v>0</v>
      </c>
      <c r="M1139" s="127">
        <v>1082.88279</v>
      </c>
      <c r="N1139" s="127">
        <v>1082.88279</v>
      </c>
      <c r="O1139" s="131">
        <f t="shared" si="17"/>
        <v>1</v>
      </c>
    </row>
    <row r="1140" spans="1:15" s="109" customFormat="1" ht="31.5" customHeight="1">
      <c r="A1140" s="129"/>
      <c r="B1140" s="427"/>
      <c r="C1140" s="428"/>
      <c r="D1140" s="429"/>
      <c r="E1140" s="429"/>
      <c r="F1140" s="429"/>
      <c r="G1140" s="489" t="s">
        <v>175</v>
      </c>
      <c r="H1140" s="489"/>
      <c r="I1140" s="124">
        <v>927</v>
      </c>
      <c r="J1140" s="125">
        <v>801</v>
      </c>
      <c r="K1140" s="126">
        <v>4429902</v>
      </c>
      <c r="L1140" s="124">
        <v>1</v>
      </c>
      <c r="M1140" s="127">
        <v>1082.88279</v>
      </c>
      <c r="N1140" s="127">
        <v>1082.88279</v>
      </c>
      <c r="O1140" s="131">
        <f t="shared" si="17"/>
        <v>1</v>
      </c>
    </row>
    <row r="1141" spans="1:15" s="109" customFormat="1" ht="15" customHeight="1">
      <c r="A1141" s="129"/>
      <c r="B1141" s="427"/>
      <c r="C1141" s="491" t="s">
        <v>112</v>
      </c>
      <c r="D1141" s="491"/>
      <c r="E1141" s="491"/>
      <c r="F1141" s="491"/>
      <c r="G1141" s="491"/>
      <c r="H1141" s="491"/>
      <c r="I1141" s="119">
        <v>927</v>
      </c>
      <c r="J1141" s="120">
        <v>901</v>
      </c>
      <c r="K1141" s="121">
        <v>0</v>
      </c>
      <c r="L1141" s="119">
        <v>0</v>
      </c>
      <c r="M1141" s="122">
        <v>27472.92094</v>
      </c>
      <c r="N1141" s="122">
        <v>20591.653589999998</v>
      </c>
      <c r="O1141" s="131">
        <f t="shared" si="17"/>
        <v>0.7495254558105243</v>
      </c>
    </row>
    <row r="1142" spans="1:15" s="109" customFormat="1" ht="30.75" customHeight="1">
      <c r="A1142" s="129"/>
      <c r="B1142" s="427"/>
      <c r="C1142" s="428"/>
      <c r="D1142" s="488" t="s">
        <v>315</v>
      </c>
      <c r="E1142" s="488"/>
      <c r="F1142" s="488"/>
      <c r="G1142" s="488"/>
      <c r="H1142" s="488"/>
      <c r="I1142" s="124">
        <v>927</v>
      </c>
      <c r="J1142" s="125">
        <v>901</v>
      </c>
      <c r="K1142" s="126">
        <v>4700000</v>
      </c>
      <c r="L1142" s="124">
        <v>0</v>
      </c>
      <c r="M1142" s="127">
        <v>19262.825760000003</v>
      </c>
      <c r="N1142" s="127">
        <v>13082.37749</v>
      </c>
      <c r="O1142" s="131">
        <f t="shared" si="17"/>
        <v>0.6791515249629709</v>
      </c>
    </row>
    <row r="1143" spans="1:15" s="109" customFormat="1" ht="34.5" customHeight="1">
      <c r="A1143" s="129"/>
      <c r="B1143" s="427"/>
      <c r="C1143" s="428"/>
      <c r="D1143" s="429"/>
      <c r="E1143" s="488" t="s">
        <v>173</v>
      </c>
      <c r="F1143" s="488"/>
      <c r="G1143" s="488"/>
      <c r="H1143" s="488"/>
      <c r="I1143" s="124">
        <v>927</v>
      </c>
      <c r="J1143" s="125">
        <v>901</v>
      </c>
      <c r="K1143" s="126">
        <v>4709900</v>
      </c>
      <c r="L1143" s="124">
        <v>0</v>
      </c>
      <c r="M1143" s="127">
        <v>19262.825760000003</v>
      </c>
      <c r="N1143" s="127">
        <v>13082.37749</v>
      </c>
      <c r="O1143" s="131">
        <f t="shared" si="17"/>
        <v>0.6791515249629709</v>
      </c>
    </row>
    <row r="1144" spans="1:15" s="109" customFormat="1" ht="61.5" customHeight="1">
      <c r="A1144" s="129"/>
      <c r="B1144" s="427"/>
      <c r="C1144" s="428"/>
      <c r="D1144" s="429"/>
      <c r="E1144" s="429"/>
      <c r="F1144" s="488" t="s">
        <v>469</v>
      </c>
      <c r="G1144" s="488"/>
      <c r="H1144" s="488"/>
      <c r="I1144" s="124">
        <v>927</v>
      </c>
      <c r="J1144" s="125">
        <v>901</v>
      </c>
      <c r="K1144" s="126">
        <v>4709902</v>
      </c>
      <c r="L1144" s="124">
        <v>0</v>
      </c>
      <c r="M1144" s="127">
        <v>2678.201</v>
      </c>
      <c r="N1144" s="127">
        <v>2678.201</v>
      </c>
      <c r="O1144" s="131">
        <f t="shared" si="17"/>
        <v>1</v>
      </c>
    </row>
    <row r="1145" spans="1:15" s="109" customFormat="1" ht="30" customHeight="1">
      <c r="A1145" s="129"/>
      <c r="B1145" s="427"/>
      <c r="C1145" s="428"/>
      <c r="D1145" s="429"/>
      <c r="E1145" s="429"/>
      <c r="F1145" s="429"/>
      <c r="G1145" s="489" t="s">
        <v>175</v>
      </c>
      <c r="H1145" s="489"/>
      <c r="I1145" s="124">
        <v>927</v>
      </c>
      <c r="J1145" s="125">
        <v>901</v>
      </c>
      <c r="K1145" s="126">
        <v>4709902</v>
      </c>
      <c r="L1145" s="124">
        <v>1</v>
      </c>
      <c r="M1145" s="127">
        <v>2678.201</v>
      </c>
      <c r="N1145" s="127">
        <v>2678.201</v>
      </c>
      <c r="O1145" s="131">
        <f t="shared" si="17"/>
        <v>1</v>
      </c>
    </row>
    <row r="1146" spans="1:15" s="109" customFormat="1" ht="45">
      <c r="A1146" s="129"/>
      <c r="B1146" s="427"/>
      <c r="C1146" s="428"/>
      <c r="D1146" s="429"/>
      <c r="E1146" s="429"/>
      <c r="F1146" s="429"/>
      <c r="G1146" s="430"/>
      <c r="H1146" s="431" t="s">
        <v>457</v>
      </c>
      <c r="I1146" s="124">
        <v>927</v>
      </c>
      <c r="J1146" s="125">
        <v>901</v>
      </c>
      <c r="K1146" s="126">
        <v>4709902</v>
      </c>
      <c r="L1146" s="124">
        <v>1</v>
      </c>
      <c r="M1146" s="127">
        <v>100</v>
      </c>
      <c r="N1146" s="127">
        <v>0</v>
      </c>
      <c r="O1146" s="131">
        <f t="shared" si="17"/>
        <v>0</v>
      </c>
    </row>
    <row r="1147" spans="1:15" s="109" customFormat="1" ht="42.75" customHeight="1">
      <c r="A1147" s="129"/>
      <c r="B1147" s="427"/>
      <c r="C1147" s="428"/>
      <c r="D1147" s="429"/>
      <c r="E1147" s="429"/>
      <c r="F1147" s="488" t="s">
        <v>470</v>
      </c>
      <c r="G1147" s="488"/>
      <c r="H1147" s="488"/>
      <c r="I1147" s="124">
        <v>927</v>
      </c>
      <c r="J1147" s="125">
        <v>901</v>
      </c>
      <c r="K1147" s="126">
        <v>4709903</v>
      </c>
      <c r="L1147" s="124">
        <v>0</v>
      </c>
      <c r="M1147" s="127">
        <v>16584.624760000002</v>
      </c>
      <c r="N1147" s="127">
        <v>10404.17649</v>
      </c>
      <c r="O1147" s="131">
        <f t="shared" si="17"/>
        <v>0.6273386730517742</v>
      </c>
    </row>
    <row r="1148" spans="1:15" s="109" customFormat="1" ht="33" customHeight="1">
      <c r="A1148" s="129"/>
      <c r="B1148" s="427"/>
      <c r="C1148" s="428"/>
      <c r="D1148" s="429"/>
      <c r="E1148" s="429"/>
      <c r="F1148" s="429"/>
      <c r="G1148" s="489" t="s">
        <v>175</v>
      </c>
      <c r="H1148" s="489"/>
      <c r="I1148" s="124">
        <v>927</v>
      </c>
      <c r="J1148" s="125">
        <v>901</v>
      </c>
      <c r="K1148" s="126">
        <v>4709903</v>
      </c>
      <c r="L1148" s="124">
        <v>1</v>
      </c>
      <c r="M1148" s="127">
        <v>16584.624760000002</v>
      </c>
      <c r="N1148" s="127">
        <v>10404.17649</v>
      </c>
      <c r="O1148" s="131">
        <f t="shared" si="17"/>
        <v>0.6273386730517742</v>
      </c>
    </row>
    <row r="1149" spans="1:15" s="109" customFormat="1" ht="15" customHeight="1">
      <c r="A1149" s="129"/>
      <c r="B1149" s="427"/>
      <c r="C1149" s="428"/>
      <c r="D1149" s="488" t="s">
        <v>317</v>
      </c>
      <c r="E1149" s="488"/>
      <c r="F1149" s="488"/>
      <c r="G1149" s="488"/>
      <c r="H1149" s="488"/>
      <c r="I1149" s="124">
        <v>927</v>
      </c>
      <c r="J1149" s="125">
        <v>901</v>
      </c>
      <c r="K1149" s="126">
        <v>4760000</v>
      </c>
      <c r="L1149" s="124">
        <v>0</v>
      </c>
      <c r="M1149" s="127">
        <v>8210.09518</v>
      </c>
      <c r="N1149" s="127">
        <v>7509.276100000001</v>
      </c>
      <c r="O1149" s="131">
        <f t="shared" si="17"/>
        <v>0.9146393477012043</v>
      </c>
    </row>
    <row r="1150" spans="1:15" s="109" customFormat="1" ht="29.25" customHeight="1">
      <c r="A1150" s="129"/>
      <c r="B1150" s="427"/>
      <c r="C1150" s="428"/>
      <c r="D1150" s="429"/>
      <c r="E1150" s="488" t="s">
        <v>173</v>
      </c>
      <c r="F1150" s="488"/>
      <c r="G1150" s="488"/>
      <c r="H1150" s="488"/>
      <c r="I1150" s="124">
        <v>927</v>
      </c>
      <c r="J1150" s="125">
        <v>901</v>
      </c>
      <c r="K1150" s="126">
        <v>4769900</v>
      </c>
      <c r="L1150" s="124">
        <v>0</v>
      </c>
      <c r="M1150" s="127">
        <v>8210.09518</v>
      </c>
      <c r="N1150" s="127">
        <v>7509.276100000001</v>
      </c>
      <c r="O1150" s="131">
        <f t="shared" si="17"/>
        <v>0.9146393477012043</v>
      </c>
    </row>
    <row r="1151" spans="1:15" s="109" customFormat="1" ht="27" customHeight="1">
      <c r="A1151" s="129"/>
      <c r="B1151" s="427"/>
      <c r="C1151" s="428"/>
      <c r="D1151" s="429"/>
      <c r="E1151" s="429"/>
      <c r="F1151" s="488" t="s">
        <v>471</v>
      </c>
      <c r="G1151" s="488"/>
      <c r="H1151" s="488"/>
      <c r="I1151" s="124">
        <v>927</v>
      </c>
      <c r="J1151" s="125">
        <v>901</v>
      </c>
      <c r="K1151" s="126">
        <v>4769901</v>
      </c>
      <c r="L1151" s="124">
        <v>0</v>
      </c>
      <c r="M1151" s="127">
        <v>1523.289</v>
      </c>
      <c r="N1151" s="127">
        <v>1523.289</v>
      </c>
      <c r="O1151" s="131">
        <f t="shared" si="17"/>
        <v>1</v>
      </c>
    </row>
    <row r="1152" spans="1:15" s="109" customFormat="1" ht="33" customHeight="1">
      <c r="A1152" s="129"/>
      <c r="B1152" s="427"/>
      <c r="C1152" s="428"/>
      <c r="D1152" s="429"/>
      <c r="E1152" s="429"/>
      <c r="F1152" s="429"/>
      <c r="G1152" s="489" t="s">
        <v>175</v>
      </c>
      <c r="H1152" s="489"/>
      <c r="I1152" s="124">
        <v>927</v>
      </c>
      <c r="J1152" s="125">
        <v>901</v>
      </c>
      <c r="K1152" s="126">
        <v>4769901</v>
      </c>
      <c r="L1152" s="124">
        <v>1</v>
      </c>
      <c r="M1152" s="127">
        <v>1523.289</v>
      </c>
      <c r="N1152" s="127">
        <v>1523.289</v>
      </c>
      <c r="O1152" s="131">
        <f t="shared" si="17"/>
        <v>1</v>
      </c>
    </row>
    <row r="1153" spans="1:15" s="109" customFormat="1" ht="43.5" customHeight="1">
      <c r="A1153" s="129"/>
      <c r="B1153" s="427"/>
      <c r="C1153" s="428"/>
      <c r="D1153" s="429"/>
      <c r="E1153" s="429"/>
      <c r="F1153" s="429"/>
      <c r="G1153" s="430"/>
      <c r="H1153" s="431" t="s">
        <v>457</v>
      </c>
      <c r="I1153" s="124">
        <v>927</v>
      </c>
      <c r="J1153" s="125">
        <v>901</v>
      </c>
      <c r="K1153" s="126">
        <v>4769901</v>
      </c>
      <c r="L1153" s="124">
        <v>1</v>
      </c>
      <c r="M1153" s="127">
        <v>1523.289</v>
      </c>
      <c r="N1153" s="127">
        <v>0</v>
      </c>
      <c r="O1153" s="131">
        <f t="shared" si="17"/>
        <v>0</v>
      </c>
    </row>
    <row r="1154" spans="1:15" s="109" customFormat="1" ht="29.25" customHeight="1">
      <c r="A1154" s="129"/>
      <c r="B1154" s="427"/>
      <c r="C1154" s="428"/>
      <c r="D1154" s="429"/>
      <c r="E1154" s="429"/>
      <c r="F1154" s="488" t="s">
        <v>472</v>
      </c>
      <c r="G1154" s="488"/>
      <c r="H1154" s="488"/>
      <c r="I1154" s="124">
        <v>927</v>
      </c>
      <c r="J1154" s="125">
        <v>901</v>
      </c>
      <c r="K1154" s="126">
        <v>4769902</v>
      </c>
      <c r="L1154" s="124">
        <v>0</v>
      </c>
      <c r="M1154" s="127">
        <v>6590.718489999999</v>
      </c>
      <c r="N1154" s="127">
        <v>5889.89941</v>
      </c>
      <c r="O1154" s="131">
        <f t="shared" si="17"/>
        <v>0.8936657541869917</v>
      </c>
    </row>
    <row r="1155" spans="1:15" s="109" customFormat="1" ht="29.25" customHeight="1">
      <c r="A1155" s="129"/>
      <c r="B1155" s="427"/>
      <c r="C1155" s="428"/>
      <c r="D1155" s="429"/>
      <c r="E1155" s="429"/>
      <c r="F1155" s="429"/>
      <c r="G1155" s="489" t="s">
        <v>175</v>
      </c>
      <c r="H1155" s="489"/>
      <c r="I1155" s="124">
        <v>927</v>
      </c>
      <c r="J1155" s="125">
        <v>901</v>
      </c>
      <c r="K1155" s="126">
        <v>4769902</v>
      </c>
      <c r="L1155" s="124">
        <v>1</v>
      </c>
      <c r="M1155" s="127">
        <v>6590.718489999999</v>
      </c>
      <c r="N1155" s="127">
        <v>5889.89941</v>
      </c>
      <c r="O1155" s="131">
        <f t="shared" si="17"/>
        <v>0.8936657541869917</v>
      </c>
    </row>
    <row r="1156" spans="1:15" s="109" customFormat="1" ht="16.5" customHeight="1">
      <c r="A1156" s="129"/>
      <c r="B1156" s="427"/>
      <c r="C1156" s="428"/>
      <c r="D1156" s="429"/>
      <c r="E1156" s="429"/>
      <c r="F1156" s="488" t="s">
        <v>473</v>
      </c>
      <c r="G1156" s="488"/>
      <c r="H1156" s="488"/>
      <c r="I1156" s="124">
        <v>927</v>
      </c>
      <c r="J1156" s="125">
        <v>901</v>
      </c>
      <c r="K1156" s="126">
        <v>4769903</v>
      </c>
      <c r="L1156" s="124">
        <v>0</v>
      </c>
      <c r="M1156" s="127">
        <v>96.08768999999997</v>
      </c>
      <c r="N1156" s="127">
        <v>96.08769000000001</v>
      </c>
      <c r="O1156" s="131">
        <f t="shared" si="17"/>
        <v>1.0000000000000004</v>
      </c>
    </row>
    <row r="1157" spans="1:15" s="109" customFormat="1" ht="35.25" customHeight="1">
      <c r="A1157" s="129"/>
      <c r="B1157" s="427"/>
      <c r="C1157" s="428"/>
      <c r="D1157" s="429"/>
      <c r="E1157" s="429"/>
      <c r="F1157" s="429"/>
      <c r="G1157" s="489" t="s">
        <v>175</v>
      </c>
      <c r="H1157" s="489"/>
      <c r="I1157" s="124">
        <v>927</v>
      </c>
      <c r="J1157" s="125">
        <v>901</v>
      </c>
      <c r="K1157" s="126">
        <v>4769903</v>
      </c>
      <c r="L1157" s="124">
        <v>1</v>
      </c>
      <c r="M1157" s="127">
        <v>96.08768999999997</v>
      </c>
      <c r="N1157" s="127">
        <v>96.08769000000001</v>
      </c>
      <c r="O1157" s="131">
        <f t="shared" si="17"/>
        <v>1.0000000000000004</v>
      </c>
    </row>
    <row r="1158" spans="1:15" s="109" customFormat="1" ht="30" customHeight="1">
      <c r="A1158" s="129"/>
      <c r="B1158" s="427"/>
      <c r="C1158" s="428"/>
      <c r="D1158" s="429"/>
      <c r="E1158" s="429"/>
      <c r="F1158" s="429"/>
      <c r="G1158" s="430"/>
      <c r="H1158" s="431" t="s">
        <v>341</v>
      </c>
      <c r="I1158" s="124">
        <v>927</v>
      </c>
      <c r="J1158" s="125">
        <v>901</v>
      </c>
      <c r="K1158" s="126">
        <v>4769903</v>
      </c>
      <c r="L1158" s="124">
        <v>1</v>
      </c>
      <c r="M1158" s="127">
        <v>96.08768999999997</v>
      </c>
      <c r="N1158" s="127">
        <v>0</v>
      </c>
      <c r="O1158" s="131">
        <f t="shared" si="17"/>
        <v>0</v>
      </c>
    </row>
    <row r="1159" spans="1:15" s="109" customFormat="1" ht="15.75" customHeight="1">
      <c r="A1159" s="129"/>
      <c r="B1159" s="427"/>
      <c r="C1159" s="491" t="s">
        <v>114</v>
      </c>
      <c r="D1159" s="491"/>
      <c r="E1159" s="491"/>
      <c r="F1159" s="491"/>
      <c r="G1159" s="491"/>
      <c r="H1159" s="491"/>
      <c r="I1159" s="119">
        <v>927</v>
      </c>
      <c r="J1159" s="120">
        <v>902</v>
      </c>
      <c r="K1159" s="121">
        <v>0</v>
      </c>
      <c r="L1159" s="119">
        <v>0</v>
      </c>
      <c r="M1159" s="122">
        <v>8859.320029999999</v>
      </c>
      <c r="N1159" s="122">
        <v>7174.90454</v>
      </c>
      <c r="O1159" s="131">
        <f t="shared" si="17"/>
        <v>0.8098707932103003</v>
      </c>
    </row>
    <row r="1160" spans="1:15" s="109" customFormat="1" ht="45" customHeight="1">
      <c r="A1160" s="129"/>
      <c r="B1160" s="427"/>
      <c r="C1160" s="428"/>
      <c r="D1160" s="488" t="s">
        <v>349</v>
      </c>
      <c r="E1160" s="488"/>
      <c r="F1160" s="488"/>
      <c r="G1160" s="488"/>
      <c r="H1160" s="488"/>
      <c r="I1160" s="124">
        <v>927</v>
      </c>
      <c r="J1160" s="125">
        <v>902</v>
      </c>
      <c r="K1160" s="126">
        <v>1020000</v>
      </c>
      <c r="L1160" s="124">
        <v>0</v>
      </c>
      <c r="M1160" s="127">
        <v>176.54</v>
      </c>
      <c r="N1160" s="127">
        <v>167.97</v>
      </c>
      <c r="O1160" s="131">
        <f t="shared" si="17"/>
        <v>0.9514557607341113</v>
      </c>
    </row>
    <row r="1161" spans="1:15" ht="105" customHeight="1">
      <c r="A1161" s="118"/>
      <c r="B1161" s="427"/>
      <c r="C1161" s="428"/>
      <c r="D1161" s="429"/>
      <c r="E1161" s="488" t="s">
        <v>350</v>
      </c>
      <c r="F1161" s="488"/>
      <c r="G1161" s="488"/>
      <c r="H1161" s="492"/>
      <c r="I1161" s="119">
        <v>927</v>
      </c>
      <c r="J1161" s="120">
        <v>902</v>
      </c>
      <c r="K1161" s="121">
        <v>1020100</v>
      </c>
      <c r="L1161" s="119">
        <v>0</v>
      </c>
      <c r="M1161" s="122">
        <v>176.54</v>
      </c>
      <c r="N1161" s="122">
        <v>167.97</v>
      </c>
      <c r="O1161" s="337">
        <f t="shared" si="17"/>
        <v>0.9514557607341113</v>
      </c>
    </row>
    <row r="1162" spans="1:15" ht="61.5" customHeight="1">
      <c r="A1162" s="118"/>
      <c r="B1162" s="427"/>
      <c r="C1162" s="428"/>
      <c r="D1162" s="429"/>
      <c r="E1162" s="429"/>
      <c r="F1162" s="488" t="s">
        <v>423</v>
      </c>
      <c r="G1162" s="488"/>
      <c r="H1162" s="492"/>
      <c r="I1162" s="119">
        <v>927</v>
      </c>
      <c r="J1162" s="120">
        <v>902</v>
      </c>
      <c r="K1162" s="121">
        <v>1020102</v>
      </c>
      <c r="L1162" s="119">
        <v>0</v>
      </c>
      <c r="M1162" s="122">
        <v>176.54</v>
      </c>
      <c r="N1162" s="122">
        <v>167.97</v>
      </c>
      <c r="O1162" s="337">
        <f t="shared" si="17"/>
        <v>0.9514557607341113</v>
      </c>
    </row>
    <row r="1163" spans="1:15" ht="19.5" customHeight="1">
      <c r="A1163" s="118"/>
      <c r="B1163" s="427"/>
      <c r="C1163" s="428"/>
      <c r="D1163" s="429"/>
      <c r="E1163" s="429"/>
      <c r="F1163" s="429"/>
      <c r="G1163" s="489" t="s">
        <v>352</v>
      </c>
      <c r="H1163" s="493"/>
      <c r="I1163" s="119">
        <v>927</v>
      </c>
      <c r="J1163" s="120">
        <v>902</v>
      </c>
      <c r="K1163" s="121">
        <v>1020102</v>
      </c>
      <c r="L1163" s="119">
        <v>3</v>
      </c>
      <c r="M1163" s="122">
        <v>176.54</v>
      </c>
      <c r="N1163" s="122">
        <v>167.97</v>
      </c>
      <c r="O1163" s="337">
        <f t="shared" si="17"/>
        <v>0.9514557607341113</v>
      </c>
    </row>
    <row r="1164" spans="1:15" s="109" customFormat="1" ht="35.25" customHeight="1">
      <c r="A1164" s="129"/>
      <c r="B1164" s="427"/>
      <c r="C1164" s="428"/>
      <c r="D1164" s="488" t="s">
        <v>321</v>
      </c>
      <c r="E1164" s="488"/>
      <c r="F1164" s="488"/>
      <c r="G1164" s="488"/>
      <c r="H1164" s="488"/>
      <c r="I1164" s="124">
        <v>927</v>
      </c>
      <c r="J1164" s="125">
        <v>902</v>
      </c>
      <c r="K1164" s="126">
        <v>4710000</v>
      </c>
      <c r="L1164" s="124">
        <v>0</v>
      </c>
      <c r="M1164" s="127">
        <v>8682.78003</v>
      </c>
      <c r="N1164" s="127">
        <v>7006.93454</v>
      </c>
      <c r="O1164" s="131">
        <f t="shared" si="17"/>
        <v>0.8069920596617948</v>
      </c>
    </row>
    <row r="1165" spans="1:15" s="109" customFormat="1" ht="35.25" customHeight="1">
      <c r="A1165" s="129"/>
      <c r="B1165" s="427"/>
      <c r="C1165" s="428"/>
      <c r="D1165" s="429"/>
      <c r="E1165" s="488" t="s">
        <v>173</v>
      </c>
      <c r="F1165" s="488"/>
      <c r="G1165" s="488"/>
      <c r="H1165" s="488"/>
      <c r="I1165" s="124">
        <v>927</v>
      </c>
      <c r="J1165" s="125">
        <v>902</v>
      </c>
      <c r="K1165" s="126">
        <v>4719900</v>
      </c>
      <c r="L1165" s="124">
        <v>0</v>
      </c>
      <c r="M1165" s="127">
        <v>8682.78003</v>
      </c>
      <c r="N1165" s="127">
        <v>7006.93454</v>
      </c>
      <c r="O1165" s="131">
        <f t="shared" si="17"/>
        <v>0.8069920596617948</v>
      </c>
    </row>
    <row r="1166" spans="1:15" s="109" customFormat="1" ht="64.5" customHeight="1">
      <c r="A1166" s="129"/>
      <c r="B1166" s="427"/>
      <c r="C1166" s="428"/>
      <c r="D1166" s="429"/>
      <c r="E1166" s="429"/>
      <c r="F1166" s="488" t="s">
        <v>474</v>
      </c>
      <c r="G1166" s="488"/>
      <c r="H1166" s="488"/>
      <c r="I1166" s="124">
        <v>927</v>
      </c>
      <c r="J1166" s="125">
        <v>902</v>
      </c>
      <c r="K1166" s="126">
        <v>4719903</v>
      </c>
      <c r="L1166" s="124">
        <v>0</v>
      </c>
      <c r="M1166" s="127">
        <v>20.18003</v>
      </c>
      <c r="N1166" s="127">
        <v>20.18003</v>
      </c>
      <c r="O1166" s="131">
        <f t="shared" si="17"/>
        <v>1</v>
      </c>
    </row>
    <row r="1167" spans="1:15" s="109" customFormat="1" ht="36" customHeight="1">
      <c r="A1167" s="129"/>
      <c r="B1167" s="427"/>
      <c r="C1167" s="428"/>
      <c r="D1167" s="429"/>
      <c r="E1167" s="429"/>
      <c r="F1167" s="429"/>
      <c r="G1167" s="489" t="s">
        <v>175</v>
      </c>
      <c r="H1167" s="489"/>
      <c r="I1167" s="124">
        <v>927</v>
      </c>
      <c r="J1167" s="125">
        <v>902</v>
      </c>
      <c r="K1167" s="126">
        <v>4719903</v>
      </c>
      <c r="L1167" s="124">
        <v>1</v>
      </c>
      <c r="M1167" s="127">
        <v>20.18003</v>
      </c>
      <c r="N1167" s="127">
        <v>20.18003</v>
      </c>
      <c r="O1167" s="131">
        <f t="shared" si="17"/>
        <v>1</v>
      </c>
    </row>
    <row r="1168" spans="1:15" s="109" customFormat="1" ht="42.75" customHeight="1">
      <c r="A1168" s="129"/>
      <c r="B1168" s="427"/>
      <c r="C1168" s="428"/>
      <c r="D1168" s="429"/>
      <c r="E1168" s="429"/>
      <c r="F1168" s="429"/>
      <c r="G1168" s="430"/>
      <c r="H1168" s="431" t="s">
        <v>457</v>
      </c>
      <c r="I1168" s="124">
        <v>927</v>
      </c>
      <c r="J1168" s="125">
        <v>902</v>
      </c>
      <c r="K1168" s="126">
        <v>4719903</v>
      </c>
      <c r="L1168" s="124">
        <v>1</v>
      </c>
      <c r="M1168" s="127">
        <v>20.18003</v>
      </c>
      <c r="N1168" s="127">
        <v>0</v>
      </c>
      <c r="O1168" s="131">
        <f aca="true" t="shared" si="18" ref="O1168:O1211">N1168/M1168</f>
        <v>0</v>
      </c>
    </row>
    <row r="1169" spans="1:15" s="109" customFormat="1" ht="48" customHeight="1">
      <c r="A1169" s="129"/>
      <c r="B1169" s="427"/>
      <c r="C1169" s="428"/>
      <c r="D1169" s="429"/>
      <c r="E1169" s="429"/>
      <c r="F1169" s="488" t="s">
        <v>640</v>
      </c>
      <c r="G1169" s="488"/>
      <c r="H1169" s="488"/>
      <c r="I1169" s="124">
        <v>927</v>
      </c>
      <c r="J1169" s="125">
        <v>902</v>
      </c>
      <c r="K1169" s="126">
        <v>4719904</v>
      </c>
      <c r="L1169" s="124">
        <v>0</v>
      </c>
      <c r="M1169" s="127">
        <v>8662.6</v>
      </c>
      <c r="N1169" s="127">
        <v>6986.75451</v>
      </c>
      <c r="O1169" s="131">
        <f t="shared" si="18"/>
        <v>0.80654243645095</v>
      </c>
    </row>
    <row r="1170" spans="1:15" s="109" customFormat="1" ht="36" customHeight="1">
      <c r="A1170" s="129"/>
      <c r="B1170" s="427"/>
      <c r="C1170" s="428"/>
      <c r="D1170" s="429"/>
      <c r="E1170" s="429"/>
      <c r="F1170" s="429"/>
      <c r="G1170" s="489" t="s">
        <v>175</v>
      </c>
      <c r="H1170" s="489"/>
      <c r="I1170" s="124">
        <v>927</v>
      </c>
      <c r="J1170" s="125">
        <v>902</v>
      </c>
      <c r="K1170" s="126">
        <v>4719904</v>
      </c>
      <c r="L1170" s="124">
        <v>1</v>
      </c>
      <c r="M1170" s="127">
        <v>8662.6</v>
      </c>
      <c r="N1170" s="127">
        <v>6986.75451</v>
      </c>
      <c r="O1170" s="131">
        <f t="shared" si="18"/>
        <v>0.80654243645095</v>
      </c>
    </row>
    <row r="1171" spans="1:15" s="109" customFormat="1" ht="21.75" customHeight="1">
      <c r="A1171" s="129"/>
      <c r="B1171" s="427"/>
      <c r="C1171" s="491" t="s">
        <v>118</v>
      </c>
      <c r="D1171" s="491"/>
      <c r="E1171" s="491"/>
      <c r="F1171" s="491"/>
      <c r="G1171" s="491"/>
      <c r="H1171" s="491"/>
      <c r="I1171" s="119">
        <v>927</v>
      </c>
      <c r="J1171" s="120">
        <v>904</v>
      </c>
      <c r="K1171" s="121">
        <v>0</v>
      </c>
      <c r="L1171" s="119">
        <v>0</v>
      </c>
      <c r="M1171" s="122">
        <v>4958.43806</v>
      </c>
      <c r="N1171" s="122">
        <v>4953.06613</v>
      </c>
      <c r="O1171" s="131">
        <f t="shared" si="18"/>
        <v>0.9989166084289051</v>
      </c>
    </row>
    <row r="1172" spans="1:15" s="109" customFormat="1" ht="45.75" customHeight="1">
      <c r="A1172" s="129"/>
      <c r="B1172" s="427"/>
      <c r="C1172" s="428"/>
      <c r="D1172" s="488" t="s">
        <v>349</v>
      </c>
      <c r="E1172" s="488"/>
      <c r="F1172" s="488"/>
      <c r="G1172" s="488"/>
      <c r="H1172" s="488"/>
      <c r="I1172" s="124">
        <v>927</v>
      </c>
      <c r="J1172" s="125">
        <v>904</v>
      </c>
      <c r="K1172" s="126">
        <v>1020000</v>
      </c>
      <c r="L1172" s="124">
        <v>0</v>
      </c>
      <c r="M1172" s="127">
        <v>4958.43806</v>
      </c>
      <c r="N1172" s="127">
        <v>4953.06613</v>
      </c>
      <c r="O1172" s="131">
        <f t="shared" si="18"/>
        <v>0.9989166084289051</v>
      </c>
    </row>
    <row r="1173" spans="1:15" ht="102.75" customHeight="1">
      <c r="A1173" s="118"/>
      <c r="B1173" s="427"/>
      <c r="C1173" s="428"/>
      <c r="D1173" s="429"/>
      <c r="E1173" s="488" t="s">
        <v>350</v>
      </c>
      <c r="F1173" s="488"/>
      <c r="G1173" s="488"/>
      <c r="H1173" s="492"/>
      <c r="I1173" s="119">
        <v>927</v>
      </c>
      <c r="J1173" s="120">
        <v>904</v>
      </c>
      <c r="K1173" s="121">
        <v>1020100</v>
      </c>
      <c r="L1173" s="119">
        <v>0</v>
      </c>
      <c r="M1173" s="122">
        <v>4958.43806</v>
      </c>
      <c r="N1173" s="122">
        <v>4953.06613</v>
      </c>
      <c r="O1173" s="337">
        <f t="shared" si="18"/>
        <v>0.9989166084289051</v>
      </c>
    </row>
    <row r="1174" spans="1:15" ht="63" customHeight="1">
      <c r="A1174" s="118"/>
      <c r="B1174" s="427"/>
      <c r="C1174" s="428"/>
      <c r="D1174" s="429"/>
      <c r="E1174" s="429"/>
      <c r="F1174" s="488" t="s">
        <v>423</v>
      </c>
      <c r="G1174" s="488"/>
      <c r="H1174" s="492"/>
      <c r="I1174" s="119">
        <v>927</v>
      </c>
      <c r="J1174" s="120">
        <v>904</v>
      </c>
      <c r="K1174" s="121">
        <v>1020102</v>
      </c>
      <c r="L1174" s="119">
        <v>0</v>
      </c>
      <c r="M1174" s="122">
        <v>4958.43806</v>
      </c>
      <c r="N1174" s="122">
        <v>4953.06613</v>
      </c>
      <c r="O1174" s="337">
        <f t="shared" si="18"/>
        <v>0.9989166084289051</v>
      </c>
    </row>
    <row r="1175" spans="1:15" ht="14.25" customHeight="1">
      <c r="A1175" s="118"/>
      <c r="B1175" s="427"/>
      <c r="C1175" s="428"/>
      <c r="D1175" s="429"/>
      <c r="E1175" s="429"/>
      <c r="F1175" s="429"/>
      <c r="G1175" s="489" t="s">
        <v>352</v>
      </c>
      <c r="H1175" s="493"/>
      <c r="I1175" s="119">
        <v>927</v>
      </c>
      <c r="J1175" s="120">
        <v>904</v>
      </c>
      <c r="K1175" s="121">
        <v>1020102</v>
      </c>
      <c r="L1175" s="119">
        <v>3</v>
      </c>
      <c r="M1175" s="122">
        <v>4958.43806</v>
      </c>
      <c r="N1175" s="122">
        <v>4953.06613</v>
      </c>
      <c r="O1175" s="337">
        <f t="shared" si="18"/>
        <v>0.9989166084289051</v>
      </c>
    </row>
    <row r="1176" spans="1:15" s="109" customFormat="1" ht="45.75" customHeight="1">
      <c r="A1176" s="129"/>
      <c r="B1176" s="427"/>
      <c r="C1176" s="491" t="s">
        <v>122</v>
      </c>
      <c r="D1176" s="491"/>
      <c r="E1176" s="491"/>
      <c r="F1176" s="491"/>
      <c r="G1176" s="491"/>
      <c r="H1176" s="491"/>
      <c r="I1176" s="119">
        <v>927</v>
      </c>
      <c r="J1176" s="120">
        <v>910</v>
      </c>
      <c r="K1176" s="121">
        <v>0</v>
      </c>
      <c r="L1176" s="119">
        <v>0</v>
      </c>
      <c r="M1176" s="122">
        <v>12564.05737</v>
      </c>
      <c r="N1176" s="122">
        <v>8223.97837</v>
      </c>
      <c r="O1176" s="131">
        <f t="shared" si="18"/>
        <v>0.6545638982544697</v>
      </c>
    </row>
    <row r="1177" spans="1:15" s="109" customFormat="1" ht="45.75" customHeight="1">
      <c r="A1177" s="129"/>
      <c r="B1177" s="427"/>
      <c r="C1177" s="428"/>
      <c r="D1177" s="488" t="s">
        <v>240</v>
      </c>
      <c r="E1177" s="488"/>
      <c r="F1177" s="488"/>
      <c r="G1177" s="488"/>
      <c r="H1177" s="488"/>
      <c r="I1177" s="124">
        <v>927</v>
      </c>
      <c r="J1177" s="125">
        <v>910</v>
      </c>
      <c r="K1177" s="126">
        <v>4850000</v>
      </c>
      <c r="L1177" s="124">
        <v>0</v>
      </c>
      <c r="M1177" s="127">
        <v>3192.65607</v>
      </c>
      <c r="N1177" s="127">
        <v>2646.91689</v>
      </c>
      <c r="O1177" s="131">
        <f t="shared" si="18"/>
        <v>0.8290642123565787</v>
      </c>
    </row>
    <row r="1178" spans="1:15" s="109" customFormat="1" ht="42" customHeight="1">
      <c r="A1178" s="129"/>
      <c r="B1178" s="427"/>
      <c r="C1178" s="428"/>
      <c r="D1178" s="429"/>
      <c r="E1178" s="488" t="s">
        <v>241</v>
      </c>
      <c r="F1178" s="488"/>
      <c r="G1178" s="488"/>
      <c r="H1178" s="488"/>
      <c r="I1178" s="124">
        <v>927</v>
      </c>
      <c r="J1178" s="125">
        <v>910</v>
      </c>
      <c r="K1178" s="126">
        <v>4859700</v>
      </c>
      <c r="L1178" s="124">
        <v>0</v>
      </c>
      <c r="M1178" s="127">
        <v>3192.65607</v>
      </c>
      <c r="N1178" s="127">
        <v>2646.91689</v>
      </c>
      <c r="O1178" s="131">
        <f t="shared" si="18"/>
        <v>0.8290642123565787</v>
      </c>
    </row>
    <row r="1179" spans="1:15" s="109" customFormat="1" ht="16.5" customHeight="1">
      <c r="A1179" s="129"/>
      <c r="B1179" s="427"/>
      <c r="C1179" s="428"/>
      <c r="D1179" s="429"/>
      <c r="E1179" s="429"/>
      <c r="F1179" s="488" t="s">
        <v>846</v>
      </c>
      <c r="G1179" s="488"/>
      <c r="H1179" s="488"/>
      <c r="I1179" s="124">
        <v>927</v>
      </c>
      <c r="J1179" s="125">
        <v>910</v>
      </c>
      <c r="K1179" s="126">
        <v>4859703</v>
      </c>
      <c r="L1179" s="124">
        <v>0</v>
      </c>
      <c r="M1179" s="127">
        <v>3192.65607</v>
      </c>
      <c r="N1179" s="127">
        <v>2646.91689</v>
      </c>
      <c r="O1179" s="131">
        <f t="shared" si="18"/>
        <v>0.8290642123565787</v>
      </c>
    </row>
    <row r="1180" spans="1:15" s="109" customFormat="1" ht="27.75" customHeight="1">
      <c r="A1180" s="129"/>
      <c r="B1180" s="427"/>
      <c r="C1180" s="428"/>
      <c r="D1180" s="429"/>
      <c r="E1180" s="429"/>
      <c r="F1180" s="429"/>
      <c r="G1180" s="489" t="s">
        <v>175</v>
      </c>
      <c r="H1180" s="489"/>
      <c r="I1180" s="124">
        <v>927</v>
      </c>
      <c r="J1180" s="125">
        <v>910</v>
      </c>
      <c r="K1180" s="126">
        <v>4859703</v>
      </c>
      <c r="L1180" s="124">
        <v>1</v>
      </c>
      <c r="M1180" s="127">
        <v>2350</v>
      </c>
      <c r="N1180" s="127">
        <v>2350</v>
      </c>
      <c r="O1180" s="131">
        <f t="shared" si="18"/>
        <v>1</v>
      </c>
    </row>
    <row r="1181" spans="1:15" s="109" customFormat="1" ht="30.75" customHeight="1">
      <c r="A1181" s="129"/>
      <c r="B1181" s="427"/>
      <c r="C1181" s="428"/>
      <c r="D1181" s="429"/>
      <c r="E1181" s="429"/>
      <c r="F1181" s="429"/>
      <c r="G1181" s="489" t="s">
        <v>149</v>
      </c>
      <c r="H1181" s="489"/>
      <c r="I1181" s="124">
        <v>927</v>
      </c>
      <c r="J1181" s="125">
        <v>910</v>
      </c>
      <c r="K1181" s="126">
        <v>4859703</v>
      </c>
      <c r="L1181" s="124">
        <v>500</v>
      </c>
      <c r="M1181" s="127">
        <v>842.6560699999999</v>
      </c>
      <c r="N1181" s="127">
        <v>296.91689</v>
      </c>
      <c r="O1181" s="131">
        <f t="shared" si="18"/>
        <v>0.3523583352339704</v>
      </c>
    </row>
    <row r="1182" spans="1:15" s="109" customFormat="1" ht="12.75" customHeight="1">
      <c r="A1182" s="129"/>
      <c r="B1182" s="427"/>
      <c r="C1182" s="428"/>
      <c r="D1182" s="488" t="s">
        <v>848</v>
      </c>
      <c r="E1182" s="488"/>
      <c r="F1182" s="488"/>
      <c r="G1182" s="488"/>
      <c r="H1182" s="488"/>
      <c r="I1182" s="124">
        <v>927</v>
      </c>
      <c r="J1182" s="125">
        <v>910</v>
      </c>
      <c r="K1182" s="126">
        <v>4860000</v>
      </c>
      <c r="L1182" s="124">
        <v>0</v>
      </c>
      <c r="M1182" s="127">
        <v>3146.8082799999997</v>
      </c>
      <c r="N1182" s="127">
        <v>3137.5582799999997</v>
      </c>
      <c r="O1182" s="131">
        <f t="shared" si="18"/>
        <v>0.9970605136452736</v>
      </c>
    </row>
    <row r="1183" spans="1:15" s="109" customFormat="1" ht="26.25" customHeight="1">
      <c r="A1183" s="129"/>
      <c r="B1183" s="427"/>
      <c r="C1183" s="428"/>
      <c r="D1183" s="429"/>
      <c r="E1183" s="488" t="s">
        <v>173</v>
      </c>
      <c r="F1183" s="488"/>
      <c r="G1183" s="488"/>
      <c r="H1183" s="488"/>
      <c r="I1183" s="124">
        <v>927</v>
      </c>
      <c r="J1183" s="125">
        <v>910</v>
      </c>
      <c r="K1183" s="126">
        <v>4869900</v>
      </c>
      <c r="L1183" s="124">
        <v>0</v>
      </c>
      <c r="M1183" s="127">
        <v>3146.8082799999997</v>
      </c>
      <c r="N1183" s="127">
        <v>3137.5582799999997</v>
      </c>
      <c r="O1183" s="131">
        <f t="shared" si="18"/>
        <v>0.9970605136452736</v>
      </c>
    </row>
    <row r="1184" spans="1:15" s="109" customFormat="1" ht="13.5" customHeight="1">
      <c r="A1184" s="129"/>
      <c r="B1184" s="427"/>
      <c r="C1184" s="428"/>
      <c r="D1184" s="429"/>
      <c r="E1184" s="429"/>
      <c r="F1184" s="488" t="s">
        <v>641</v>
      </c>
      <c r="G1184" s="488"/>
      <c r="H1184" s="488"/>
      <c r="I1184" s="124">
        <v>927</v>
      </c>
      <c r="J1184" s="125">
        <v>910</v>
      </c>
      <c r="K1184" s="126">
        <v>4869902</v>
      </c>
      <c r="L1184" s="124">
        <v>0</v>
      </c>
      <c r="M1184" s="127">
        <v>3146.8082799999997</v>
      </c>
      <c r="N1184" s="127">
        <v>3137.5582799999997</v>
      </c>
      <c r="O1184" s="131">
        <f t="shared" si="18"/>
        <v>0.9970605136452736</v>
      </c>
    </row>
    <row r="1185" spans="1:15" s="109" customFormat="1" ht="26.25" customHeight="1">
      <c r="A1185" s="129"/>
      <c r="B1185" s="427"/>
      <c r="C1185" s="428"/>
      <c r="D1185" s="429"/>
      <c r="E1185" s="429"/>
      <c r="F1185" s="429"/>
      <c r="G1185" s="489" t="s">
        <v>175</v>
      </c>
      <c r="H1185" s="489"/>
      <c r="I1185" s="124">
        <v>927</v>
      </c>
      <c r="J1185" s="125">
        <v>910</v>
      </c>
      <c r="K1185" s="126">
        <v>4869902</v>
      </c>
      <c r="L1185" s="124">
        <v>1</v>
      </c>
      <c r="M1185" s="127">
        <v>3146.8082799999997</v>
      </c>
      <c r="N1185" s="127">
        <v>3137.5582799999997</v>
      </c>
      <c r="O1185" s="131">
        <f t="shared" si="18"/>
        <v>0.9970605136452736</v>
      </c>
    </row>
    <row r="1186" spans="1:15" s="109" customFormat="1" ht="27" customHeight="1">
      <c r="A1186" s="129"/>
      <c r="B1186" s="427"/>
      <c r="C1186" s="428"/>
      <c r="D1186" s="488" t="s">
        <v>708</v>
      </c>
      <c r="E1186" s="488"/>
      <c r="F1186" s="488"/>
      <c r="G1186" s="488"/>
      <c r="H1186" s="488"/>
      <c r="I1186" s="124">
        <v>927</v>
      </c>
      <c r="J1186" s="125">
        <v>910</v>
      </c>
      <c r="K1186" s="126">
        <v>7950000</v>
      </c>
      <c r="L1186" s="124">
        <v>0</v>
      </c>
      <c r="M1186" s="127">
        <v>6224.593019999999</v>
      </c>
      <c r="N1186" s="127">
        <v>2439.5032</v>
      </c>
      <c r="O1186" s="131">
        <f t="shared" si="18"/>
        <v>0.3919136869128193</v>
      </c>
    </row>
    <row r="1187" spans="1:15" s="109" customFormat="1" ht="76.5" customHeight="1">
      <c r="A1187" s="129"/>
      <c r="B1187" s="427"/>
      <c r="C1187" s="428"/>
      <c r="D1187" s="429"/>
      <c r="E1187" s="429"/>
      <c r="F1187" s="488" t="s">
        <v>852</v>
      </c>
      <c r="G1187" s="488"/>
      <c r="H1187" s="488"/>
      <c r="I1187" s="124">
        <v>927</v>
      </c>
      <c r="J1187" s="125">
        <v>910</v>
      </c>
      <c r="K1187" s="126">
        <v>7950004</v>
      </c>
      <c r="L1187" s="124">
        <v>0</v>
      </c>
      <c r="M1187" s="127">
        <v>1106.2</v>
      </c>
      <c r="N1187" s="127">
        <v>1106.2</v>
      </c>
      <c r="O1187" s="131">
        <f t="shared" si="18"/>
        <v>1</v>
      </c>
    </row>
    <row r="1188" spans="1:15" s="109" customFormat="1" ht="33.75" customHeight="1">
      <c r="A1188" s="129"/>
      <c r="B1188" s="427"/>
      <c r="C1188" s="428"/>
      <c r="D1188" s="429"/>
      <c r="E1188" s="429"/>
      <c r="F1188" s="429"/>
      <c r="G1188" s="489" t="s">
        <v>149</v>
      </c>
      <c r="H1188" s="489"/>
      <c r="I1188" s="124">
        <v>927</v>
      </c>
      <c r="J1188" s="125">
        <v>910</v>
      </c>
      <c r="K1188" s="126">
        <v>7950004</v>
      </c>
      <c r="L1188" s="124">
        <v>500</v>
      </c>
      <c r="M1188" s="127">
        <v>1106.2</v>
      </c>
      <c r="N1188" s="127">
        <v>1106.2</v>
      </c>
      <c r="O1188" s="131">
        <f t="shared" si="18"/>
        <v>1</v>
      </c>
    </row>
    <row r="1189" spans="1:15" s="109" customFormat="1" ht="45.75" customHeight="1">
      <c r="A1189" s="129"/>
      <c r="B1189" s="427"/>
      <c r="C1189" s="428"/>
      <c r="D1189" s="429"/>
      <c r="E1189" s="429"/>
      <c r="F1189" s="429"/>
      <c r="G1189" s="430"/>
      <c r="H1189" s="431" t="s">
        <v>218</v>
      </c>
      <c r="I1189" s="124">
        <v>927</v>
      </c>
      <c r="J1189" s="125">
        <v>910</v>
      </c>
      <c r="K1189" s="126">
        <v>7950004</v>
      </c>
      <c r="L1189" s="124">
        <v>500</v>
      </c>
      <c r="M1189" s="127">
        <v>1106.2</v>
      </c>
      <c r="N1189" s="127">
        <v>0</v>
      </c>
      <c r="O1189" s="131">
        <f t="shared" si="18"/>
        <v>0</v>
      </c>
    </row>
    <row r="1190" spans="1:15" s="109" customFormat="1" ht="47.25" customHeight="1">
      <c r="A1190" s="129"/>
      <c r="B1190" s="427"/>
      <c r="C1190" s="428"/>
      <c r="D1190" s="429"/>
      <c r="E1190" s="429"/>
      <c r="F1190" s="488" t="s">
        <v>853</v>
      </c>
      <c r="G1190" s="488"/>
      <c r="H1190" s="488"/>
      <c r="I1190" s="124">
        <v>927</v>
      </c>
      <c r="J1190" s="125">
        <v>910</v>
      </c>
      <c r="K1190" s="126">
        <v>7950016</v>
      </c>
      <c r="L1190" s="124">
        <v>0</v>
      </c>
      <c r="M1190" s="127">
        <v>5118.3930199999995</v>
      </c>
      <c r="N1190" s="127">
        <v>1333.3032</v>
      </c>
      <c r="O1190" s="131">
        <f t="shared" si="18"/>
        <v>0.26049254029343766</v>
      </c>
    </row>
    <row r="1191" spans="1:15" s="109" customFormat="1" ht="32.25" customHeight="1">
      <c r="A1191" s="129"/>
      <c r="B1191" s="427"/>
      <c r="C1191" s="428"/>
      <c r="D1191" s="429"/>
      <c r="E1191" s="429"/>
      <c r="F1191" s="429"/>
      <c r="G1191" s="489" t="s">
        <v>149</v>
      </c>
      <c r="H1191" s="489"/>
      <c r="I1191" s="124">
        <v>927</v>
      </c>
      <c r="J1191" s="125">
        <v>910</v>
      </c>
      <c r="K1191" s="126">
        <v>7950016</v>
      </c>
      <c r="L1191" s="124">
        <v>500</v>
      </c>
      <c r="M1191" s="127">
        <v>5118.3930199999995</v>
      </c>
      <c r="N1191" s="127">
        <v>1333.3032</v>
      </c>
      <c r="O1191" s="131">
        <f t="shared" si="18"/>
        <v>0.26049254029343766</v>
      </c>
    </row>
    <row r="1192" spans="1:15" s="109" customFormat="1" ht="43.5" customHeight="1">
      <c r="A1192" s="129"/>
      <c r="B1192" s="427"/>
      <c r="C1192" s="428"/>
      <c r="D1192" s="429"/>
      <c r="E1192" s="429"/>
      <c r="F1192" s="429"/>
      <c r="G1192" s="430"/>
      <c r="H1192" s="431" t="s">
        <v>218</v>
      </c>
      <c r="I1192" s="124">
        <v>927</v>
      </c>
      <c r="J1192" s="125">
        <v>910</v>
      </c>
      <c r="K1192" s="126">
        <v>7950016</v>
      </c>
      <c r="L1192" s="124">
        <v>500</v>
      </c>
      <c r="M1192" s="127">
        <v>5118.3930199999995</v>
      </c>
      <c r="N1192" s="127">
        <v>0</v>
      </c>
      <c r="O1192" s="131">
        <f t="shared" si="18"/>
        <v>0</v>
      </c>
    </row>
    <row r="1193" spans="1:15" s="109" customFormat="1" ht="15.75" customHeight="1">
      <c r="A1193" s="129"/>
      <c r="B1193" s="427"/>
      <c r="C1193" s="491" t="s">
        <v>130</v>
      </c>
      <c r="D1193" s="491"/>
      <c r="E1193" s="491"/>
      <c r="F1193" s="491"/>
      <c r="G1193" s="491"/>
      <c r="H1193" s="491"/>
      <c r="I1193" s="119">
        <v>927</v>
      </c>
      <c r="J1193" s="120">
        <v>1003</v>
      </c>
      <c r="K1193" s="121">
        <v>0</v>
      </c>
      <c r="L1193" s="119">
        <v>0</v>
      </c>
      <c r="M1193" s="122">
        <v>928.5425199999995</v>
      </c>
      <c r="N1193" s="122">
        <v>928.54252</v>
      </c>
      <c r="O1193" s="131">
        <f t="shared" si="18"/>
        <v>1.0000000000000004</v>
      </c>
    </row>
    <row r="1194" spans="1:15" s="109" customFormat="1" ht="18" customHeight="1">
      <c r="A1194" s="129"/>
      <c r="B1194" s="427"/>
      <c r="C1194" s="428"/>
      <c r="D1194" s="488" t="s">
        <v>862</v>
      </c>
      <c r="E1194" s="488"/>
      <c r="F1194" s="488"/>
      <c r="G1194" s="488"/>
      <c r="H1194" s="488"/>
      <c r="I1194" s="124">
        <v>927</v>
      </c>
      <c r="J1194" s="125">
        <v>1003</v>
      </c>
      <c r="K1194" s="126">
        <v>5050000</v>
      </c>
      <c r="L1194" s="124">
        <v>0</v>
      </c>
      <c r="M1194" s="127">
        <v>928.5425199999995</v>
      </c>
      <c r="N1194" s="127">
        <v>928.54252</v>
      </c>
      <c r="O1194" s="131">
        <f t="shared" si="18"/>
        <v>1.0000000000000004</v>
      </c>
    </row>
    <row r="1195" spans="1:15" s="109" customFormat="1" ht="45.75" customHeight="1">
      <c r="A1195" s="129"/>
      <c r="B1195" s="427"/>
      <c r="C1195" s="428"/>
      <c r="D1195" s="429"/>
      <c r="E1195" s="488" t="s">
        <v>865</v>
      </c>
      <c r="F1195" s="488"/>
      <c r="G1195" s="488"/>
      <c r="H1195" s="488"/>
      <c r="I1195" s="124">
        <v>927</v>
      </c>
      <c r="J1195" s="125">
        <v>1003</v>
      </c>
      <c r="K1195" s="126">
        <v>5054800</v>
      </c>
      <c r="L1195" s="124">
        <v>0</v>
      </c>
      <c r="M1195" s="127">
        <v>928.5425199999995</v>
      </c>
      <c r="N1195" s="127">
        <v>928.54252</v>
      </c>
      <c r="O1195" s="131">
        <f t="shared" si="18"/>
        <v>1.0000000000000004</v>
      </c>
    </row>
    <row r="1196" spans="1:15" s="109" customFormat="1" ht="57.75" customHeight="1">
      <c r="A1196" s="129"/>
      <c r="B1196" s="427"/>
      <c r="C1196" s="428"/>
      <c r="D1196" s="429"/>
      <c r="E1196" s="429"/>
      <c r="F1196" s="488" t="s">
        <v>866</v>
      </c>
      <c r="G1196" s="488"/>
      <c r="H1196" s="488"/>
      <c r="I1196" s="124">
        <v>927</v>
      </c>
      <c r="J1196" s="125">
        <v>1003</v>
      </c>
      <c r="K1196" s="126">
        <v>5054801</v>
      </c>
      <c r="L1196" s="124">
        <v>0</v>
      </c>
      <c r="M1196" s="127">
        <v>928.5425199999995</v>
      </c>
      <c r="N1196" s="127">
        <v>928.54252</v>
      </c>
      <c r="O1196" s="131">
        <f t="shared" si="18"/>
        <v>1.0000000000000004</v>
      </c>
    </row>
    <row r="1197" spans="1:15" s="109" customFormat="1" ht="18.75" customHeight="1">
      <c r="A1197" s="129"/>
      <c r="B1197" s="427"/>
      <c r="C1197" s="428"/>
      <c r="D1197" s="429"/>
      <c r="E1197" s="429"/>
      <c r="F1197" s="429"/>
      <c r="G1197" s="489" t="s">
        <v>856</v>
      </c>
      <c r="H1197" s="489"/>
      <c r="I1197" s="124">
        <v>927</v>
      </c>
      <c r="J1197" s="125">
        <v>1003</v>
      </c>
      <c r="K1197" s="126">
        <v>5054801</v>
      </c>
      <c r="L1197" s="124">
        <v>5</v>
      </c>
      <c r="M1197" s="127">
        <v>928.5425199999995</v>
      </c>
      <c r="N1197" s="127">
        <v>928.54252</v>
      </c>
      <c r="O1197" s="131">
        <f t="shared" si="18"/>
        <v>1.0000000000000004</v>
      </c>
    </row>
    <row r="1198" spans="1:15" s="109" customFormat="1" ht="45.75" customHeight="1">
      <c r="A1198" s="129"/>
      <c r="B1198" s="427"/>
      <c r="C1198" s="428"/>
      <c r="D1198" s="429"/>
      <c r="E1198" s="429"/>
      <c r="F1198" s="429"/>
      <c r="G1198" s="430"/>
      <c r="H1198" s="431" t="s">
        <v>218</v>
      </c>
      <c r="I1198" s="124">
        <v>927</v>
      </c>
      <c r="J1198" s="125">
        <v>1003</v>
      </c>
      <c r="K1198" s="126">
        <v>5054801</v>
      </c>
      <c r="L1198" s="124">
        <v>5</v>
      </c>
      <c r="M1198" s="127">
        <v>928.5425199999995</v>
      </c>
      <c r="N1198" s="127">
        <v>0</v>
      </c>
      <c r="O1198" s="131">
        <f t="shared" si="18"/>
        <v>0</v>
      </c>
    </row>
    <row r="1199" spans="1:15" s="109" customFormat="1" ht="43.5" customHeight="1">
      <c r="A1199" s="132" t="s">
        <v>642</v>
      </c>
      <c r="B1199" s="490" t="s">
        <v>643</v>
      </c>
      <c r="C1199" s="490"/>
      <c r="D1199" s="490"/>
      <c r="E1199" s="490"/>
      <c r="F1199" s="490"/>
      <c r="G1199" s="490"/>
      <c r="H1199" s="490"/>
      <c r="I1199" s="113">
        <v>928</v>
      </c>
      <c r="J1199" s="114">
        <v>0</v>
      </c>
      <c r="K1199" s="115">
        <v>0</v>
      </c>
      <c r="L1199" s="113">
        <v>0</v>
      </c>
      <c r="M1199" s="116">
        <v>4551.13066</v>
      </c>
      <c r="N1199" s="116">
        <v>3700.3889599999998</v>
      </c>
      <c r="O1199" s="131">
        <f t="shared" si="18"/>
        <v>0.8130702536235248</v>
      </c>
    </row>
    <row r="1200" spans="1:15" s="109" customFormat="1" ht="93.75" customHeight="1">
      <c r="A1200" s="129"/>
      <c r="B1200" s="427"/>
      <c r="C1200" s="491" t="s">
        <v>56</v>
      </c>
      <c r="D1200" s="491"/>
      <c r="E1200" s="491"/>
      <c r="F1200" s="491"/>
      <c r="G1200" s="491"/>
      <c r="H1200" s="491"/>
      <c r="I1200" s="119">
        <v>928</v>
      </c>
      <c r="J1200" s="120">
        <v>104</v>
      </c>
      <c r="K1200" s="121">
        <v>0</v>
      </c>
      <c r="L1200" s="119">
        <v>0</v>
      </c>
      <c r="M1200" s="122">
        <v>4551.13066</v>
      </c>
      <c r="N1200" s="122">
        <v>3700.3889599999998</v>
      </c>
      <c r="O1200" s="131">
        <f t="shared" si="18"/>
        <v>0.8130702536235248</v>
      </c>
    </row>
    <row r="1201" spans="1:15" s="109" customFormat="1" ht="29.25" customHeight="1">
      <c r="A1201" s="129"/>
      <c r="B1201" s="427"/>
      <c r="C1201" s="428"/>
      <c r="D1201" s="488" t="s">
        <v>151</v>
      </c>
      <c r="E1201" s="488"/>
      <c r="F1201" s="488"/>
      <c r="G1201" s="488"/>
      <c r="H1201" s="488"/>
      <c r="I1201" s="124">
        <v>928</v>
      </c>
      <c r="J1201" s="125">
        <v>104</v>
      </c>
      <c r="K1201" s="126">
        <v>20000</v>
      </c>
      <c r="L1201" s="124">
        <v>0</v>
      </c>
      <c r="M1201" s="127">
        <v>4551.13066</v>
      </c>
      <c r="N1201" s="127">
        <v>3700.3889599999998</v>
      </c>
      <c r="O1201" s="131">
        <f t="shared" si="18"/>
        <v>0.8130702536235248</v>
      </c>
    </row>
    <row r="1202" spans="1:15" s="109" customFormat="1" ht="33.75" customHeight="1">
      <c r="A1202" s="129"/>
      <c r="B1202" s="427"/>
      <c r="C1202" s="428"/>
      <c r="D1202" s="429"/>
      <c r="E1202" s="488" t="s">
        <v>152</v>
      </c>
      <c r="F1202" s="488"/>
      <c r="G1202" s="488"/>
      <c r="H1202" s="488"/>
      <c r="I1202" s="124">
        <v>928</v>
      </c>
      <c r="J1202" s="125">
        <v>104</v>
      </c>
      <c r="K1202" s="126">
        <v>20400</v>
      </c>
      <c r="L1202" s="124">
        <v>0</v>
      </c>
      <c r="M1202" s="127">
        <v>4551.13066</v>
      </c>
      <c r="N1202" s="127">
        <v>3700.3889599999998</v>
      </c>
      <c r="O1202" s="131">
        <f t="shared" si="18"/>
        <v>0.8130702536235248</v>
      </c>
    </row>
    <row r="1203" spans="1:15" s="109" customFormat="1" ht="33" customHeight="1">
      <c r="A1203" s="129"/>
      <c r="B1203" s="427"/>
      <c r="C1203" s="428"/>
      <c r="D1203" s="429"/>
      <c r="E1203" s="429"/>
      <c r="F1203" s="488" t="s">
        <v>643</v>
      </c>
      <c r="G1203" s="488"/>
      <c r="H1203" s="488"/>
      <c r="I1203" s="124">
        <v>928</v>
      </c>
      <c r="J1203" s="125">
        <v>104</v>
      </c>
      <c r="K1203" s="126">
        <v>20431</v>
      </c>
      <c r="L1203" s="124">
        <v>0</v>
      </c>
      <c r="M1203" s="127">
        <v>4551.13066</v>
      </c>
      <c r="N1203" s="127">
        <v>3700.3889599999998</v>
      </c>
      <c r="O1203" s="131">
        <f t="shared" si="18"/>
        <v>0.8130702536235248</v>
      </c>
    </row>
    <row r="1204" spans="1:15" s="109" customFormat="1" ht="33" customHeight="1">
      <c r="A1204" s="129"/>
      <c r="B1204" s="427"/>
      <c r="C1204" s="428"/>
      <c r="D1204" s="429"/>
      <c r="E1204" s="429"/>
      <c r="F1204" s="429"/>
      <c r="G1204" s="489" t="s">
        <v>149</v>
      </c>
      <c r="H1204" s="489"/>
      <c r="I1204" s="124">
        <v>928</v>
      </c>
      <c r="J1204" s="125">
        <v>104</v>
      </c>
      <c r="K1204" s="126">
        <v>20431</v>
      </c>
      <c r="L1204" s="124">
        <v>500</v>
      </c>
      <c r="M1204" s="127">
        <v>4551.13066</v>
      </c>
      <c r="N1204" s="127">
        <v>3700.3889599999998</v>
      </c>
      <c r="O1204" s="131">
        <f t="shared" si="18"/>
        <v>0.8130702536235248</v>
      </c>
    </row>
    <row r="1205" spans="1:15" s="109" customFormat="1" ht="55.5" customHeight="1">
      <c r="A1205" s="132" t="s">
        <v>644</v>
      </c>
      <c r="B1205" s="490" t="s">
        <v>645</v>
      </c>
      <c r="C1205" s="490"/>
      <c r="D1205" s="490"/>
      <c r="E1205" s="490"/>
      <c r="F1205" s="490"/>
      <c r="G1205" s="490"/>
      <c r="H1205" s="490"/>
      <c r="I1205" s="113">
        <v>929</v>
      </c>
      <c r="J1205" s="114">
        <v>0</v>
      </c>
      <c r="K1205" s="115">
        <v>0</v>
      </c>
      <c r="L1205" s="113">
        <v>0</v>
      </c>
      <c r="M1205" s="116">
        <v>7475.9</v>
      </c>
      <c r="N1205" s="116">
        <v>6075.60097</v>
      </c>
      <c r="O1205" s="131">
        <f t="shared" si="18"/>
        <v>0.8126915782715125</v>
      </c>
    </row>
    <row r="1206" spans="1:15" s="109" customFormat="1" ht="89.25" customHeight="1">
      <c r="A1206" s="129"/>
      <c r="B1206" s="427"/>
      <c r="C1206" s="491" t="s">
        <v>56</v>
      </c>
      <c r="D1206" s="491"/>
      <c r="E1206" s="491"/>
      <c r="F1206" s="491"/>
      <c r="G1206" s="491"/>
      <c r="H1206" s="491"/>
      <c r="I1206" s="119">
        <v>929</v>
      </c>
      <c r="J1206" s="120">
        <v>104</v>
      </c>
      <c r="K1206" s="121">
        <v>0</v>
      </c>
      <c r="L1206" s="119">
        <v>0</v>
      </c>
      <c r="M1206" s="122">
        <v>7475.9</v>
      </c>
      <c r="N1206" s="122">
        <v>6075.60097</v>
      </c>
      <c r="O1206" s="131">
        <f t="shared" si="18"/>
        <v>0.8126915782715125</v>
      </c>
    </row>
    <row r="1207" spans="1:15" s="109" customFormat="1" ht="31.5" customHeight="1">
      <c r="A1207" s="129"/>
      <c r="B1207" s="427"/>
      <c r="C1207" s="428"/>
      <c r="D1207" s="488" t="s">
        <v>151</v>
      </c>
      <c r="E1207" s="488"/>
      <c r="F1207" s="488"/>
      <c r="G1207" s="488"/>
      <c r="H1207" s="488"/>
      <c r="I1207" s="124">
        <v>929</v>
      </c>
      <c r="J1207" s="125">
        <v>104</v>
      </c>
      <c r="K1207" s="126">
        <v>20000</v>
      </c>
      <c r="L1207" s="124">
        <v>0</v>
      </c>
      <c r="M1207" s="127">
        <v>7475.9</v>
      </c>
      <c r="N1207" s="127">
        <v>6075.60097</v>
      </c>
      <c r="O1207" s="131">
        <f t="shared" si="18"/>
        <v>0.8126915782715125</v>
      </c>
    </row>
    <row r="1208" spans="1:15" s="109" customFormat="1" ht="25.5" customHeight="1">
      <c r="A1208" s="129"/>
      <c r="B1208" s="427"/>
      <c r="C1208" s="428"/>
      <c r="D1208" s="429"/>
      <c r="E1208" s="488" t="s">
        <v>152</v>
      </c>
      <c r="F1208" s="488"/>
      <c r="G1208" s="488"/>
      <c r="H1208" s="488"/>
      <c r="I1208" s="124">
        <v>929</v>
      </c>
      <c r="J1208" s="125">
        <v>104</v>
      </c>
      <c r="K1208" s="126">
        <v>20400</v>
      </c>
      <c r="L1208" s="124">
        <v>0</v>
      </c>
      <c r="M1208" s="127">
        <v>7475.9</v>
      </c>
      <c r="N1208" s="127">
        <v>6075.60097</v>
      </c>
      <c r="O1208" s="131">
        <f t="shared" si="18"/>
        <v>0.8126915782715125</v>
      </c>
    </row>
    <row r="1209" spans="1:15" s="109" customFormat="1" ht="48.75" customHeight="1">
      <c r="A1209" s="129"/>
      <c r="B1209" s="427"/>
      <c r="C1209" s="428"/>
      <c r="D1209" s="429"/>
      <c r="E1209" s="429"/>
      <c r="F1209" s="488" t="s">
        <v>645</v>
      </c>
      <c r="G1209" s="488"/>
      <c r="H1209" s="488"/>
      <c r="I1209" s="124">
        <v>929</v>
      </c>
      <c r="J1209" s="125">
        <v>104</v>
      </c>
      <c r="K1209" s="126">
        <v>20432</v>
      </c>
      <c r="L1209" s="124">
        <v>0</v>
      </c>
      <c r="M1209" s="127">
        <v>7475.9</v>
      </c>
      <c r="N1209" s="127">
        <v>6075.60097</v>
      </c>
      <c r="O1209" s="131">
        <f t="shared" si="18"/>
        <v>0.8126915782715125</v>
      </c>
    </row>
    <row r="1210" spans="1:15" s="109" customFormat="1" ht="35.25" customHeight="1">
      <c r="A1210" s="129"/>
      <c r="B1210" s="427"/>
      <c r="C1210" s="428"/>
      <c r="D1210" s="429"/>
      <c r="E1210" s="429"/>
      <c r="F1210" s="429"/>
      <c r="G1210" s="489" t="s">
        <v>149</v>
      </c>
      <c r="H1210" s="489"/>
      <c r="I1210" s="124">
        <v>929</v>
      </c>
      <c r="J1210" s="125">
        <v>104</v>
      </c>
      <c r="K1210" s="126">
        <v>20432</v>
      </c>
      <c r="L1210" s="124">
        <v>500</v>
      </c>
      <c r="M1210" s="127">
        <v>7475.9</v>
      </c>
      <c r="N1210" s="127">
        <v>6075.60097</v>
      </c>
      <c r="O1210" s="131">
        <f t="shared" si="18"/>
        <v>0.8126915782715125</v>
      </c>
    </row>
    <row r="1211" spans="1:15" s="109" customFormat="1" ht="25.5" customHeight="1">
      <c r="A1211" s="133"/>
      <c r="B1211" s="437"/>
      <c r="C1211" s="438"/>
      <c r="D1211" s="438"/>
      <c r="E1211" s="438"/>
      <c r="F1211" s="438"/>
      <c r="G1211" s="438"/>
      <c r="H1211" s="437" t="s">
        <v>550</v>
      </c>
      <c r="I1211" s="134" t="s">
        <v>138</v>
      </c>
      <c r="J1211" s="134" t="s">
        <v>136</v>
      </c>
      <c r="K1211" s="134" t="s">
        <v>137</v>
      </c>
      <c r="L1211" s="134" t="s">
        <v>138</v>
      </c>
      <c r="M1211" s="135">
        <v>10719252.04676</v>
      </c>
      <c r="N1211" s="136">
        <v>6586036.165499999</v>
      </c>
      <c r="O1211" s="137">
        <f t="shared" si="18"/>
        <v>0.614411913888217</v>
      </c>
    </row>
    <row r="1212" spans="1:13" s="109" customFormat="1" ht="30.75" customHeight="1" hidden="1">
      <c r="A1212" s="142"/>
      <c r="B1212" s="142"/>
      <c r="C1212" s="142"/>
      <c r="D1212" s="142"/>
      <c r="E1212" s="142"/>
      <c r="F1212" s="142"/>
      <c r="G1212" s="142"/>
      <c r="H1212" s="142"/>
      <c r="M1212" s="109">
        <f>SUBTOTAL(9,M115:M1186)</f>
        <v>60381231.12031001</v>
      </c>
    </row>
    <row r="1213" spans="1:14" s="109" customFormat="1" ht="15" hidden="1">
      <c r="A1213" s="142"/>
      <c r="B1213" s="142"/>
      <c r="C1213" s="142"/>
      <c r="D1213" s="142"/>
      <c r="E1213" s="142"/>
      <c r="F1213" s="142"/>
      <c r="G1213" s="142"/>
      <c r="H1213" s="142"/>
      <c r="J1213" s="323">
        <v>100</v>
      </c>
      <c r="K1213" s="317"/>
      <c r="L1213" s="317"/>
      <c r="M1213" s="322">
        <f>SUBTOTAL(9,M1214:M1221)</f>
        <v>897014.5900300001</v>
      </c>
      <c r="N1213" s="322">
        <f>SUBTOTAL(9,N1214:N1221)</f>
        <v>845564.33322</v>
      </c>
    </row>
    <row r="1214" spans="1:14" s="109" customFormat="1" ht="15" hidden="1">
      <c r="A1214" s="143"/>
      <c r="B1214" s="142"/>
      <c r="C1214" s="142"/>
      <c r="D1214" s="142"/>
      <c r="E1214" s="142"/>
      <c r="F1214" s="142"/>
      <c r="G1214" s="142"/>
      <c r="H1214" s="142"/>
      <c r="J1214" s="311">
        <v>102</v>
      </c>
      <c r="K1214" s="312"/>
      <c r="L1214" s="312"/>
      <c r="M1214" s="315">
        <f>M73</f>
        <v>2445.22926</v>
      </c>
      <c r="N1214" s="315">
        <f>N73</f>
        <v>2427.97468</v>
      </c>
    </row>
    <row r="1215" spans="1:14" s="109" customFormat="1" ht="15" hidden="1">
      <c r="A1215" s="143"/>
      <c r="B1215" s="142"/>
      <c r="C1215" s="142"/>
      <c r="D1215" s="142"/>
      <c r="E1215" s="142"/>
      <c r="F1215" s="142"/>
      <c r="G1215" s="142"/>
      <c r="H1215" s="142"/>
      <c r="J1215" s="314">
        <v>103</v>
      </c>
      <c r="K1215" s="312"/>
      <c r="L1215" s="312"/>
      <c r="M1215" s="315">
        <f>M605</f>
        <v>21585.12</v>
      </c>
      <c r="N1215" s="315">
        <f>N605</f>
        <v>21013.895259999998</v>
      </c>
    </row>
    <row r="1216" spans="1:14" s="109" customFormat="1" ht="15" hidden="1">
      <c r="A1216" s="143"/>
      <c r="B1216" s="142"/>
      <c r="C1216" s="142"/>
      <c r="D1216" s="142"/>
      <c r="E1216" s="142"/>
      <c r="F1216" s="142"/>
      <c r="G1216" s="142"/>
      <c r="H1216" s="142"/>
      <c r="J1216" s="314">
        <v>104</v>
      </c>
      <c r="K1216" s="312"/>
      <c r="L1216" s="312"/>
      <c r="M1216" s="315">
        <f>M79+M120+M210+M747+M808+M815+M1200+M1206</f>
        <v>310009.80114000005</v>
      </c>
      <c r="N1216" s="315">
        <f>N79+N120+N210+N747+N808+N815+N1200+N1206</f>
        <v>294773.13684000005</v>
      </c>
    </row>
    <row r="1217" spans="1:14" s="109" customFormat="1" ht="15" hidden="1">
      <c r="A1217" s="143"/>
      <c r="B1217" s="142"/>
      <c r="C1217" s="142"/>
      <c r="D1217" s="142"/>
      <c r="E1217" s="142"/>
      <c r="F1217" s="142"/>
      <c r="G1217" s="142"/>
      <c r="H1217" s="142"/>
      <c r="J1217" s="314">
        <v>106</v>
      </c>
      <c r="K1217" s="312"/>
      <c r="L1217" s="312"/>
      <c r="M1217" s="315">
        <f>M22+M626</f>
        <v>37447.362980000005</v>
      </c>
      <c r="N1217" s="315">
        <f>N22+N626</f>
        <v>36138.92754</v>
      </c>
    </row>
    <row r="1218" spans="1:14" s="109" customFormat="1" ht="15" hidden="1">
      <c r="A1218" s="143"/>
      <c r="B1218" s="142"/>
      <c r="C1218" s="142"/>
      <c r="D1218" s="142"/>
      <c r="E1218" s="142"/>
      <c r="F1218" s="142"/>
      <c r="G1218" s="142"/>
      <c r="H1218" s="142"/>
      <c r="J1218" s="314">
        <v>107</v>
      </c>
      <c r="K1218" s="312"/>
      <c r="L1218" s="312"/>
      <c r="M1218" s="315">
        <f>M16</f>
        <v>12717.11625</v>
      </c>
      <c r="N1218" s="315">
        <f>N16</f>
        <v>12717.11625</v>
      </c>
    </row>
    <row r="1219" spans="1:15" s="109" customFormat="1" ht="15" hidden="1">
      <c r="A1219" s="143"/>
      <c r="B1219" s="142"/>
      <c r="C1219" s="142"/>
      <c r="D1219" s="142"/>
      <c r="E1219" s="142"/>
      <c r="F1219" s="142"/>
      <c r="G1219" s="142"/>
      <c r="H1219" s="142"/>
      <c r="J1219" s="314">
        <v>111</v>
      </c>
      <c r="K1219" s="312"/>
      <c r="L1219" s="312"/>
      <c r="M1219" s="315">
        <f>M28</f>
        <v>211008.41367</v>
      </c>
      <c r="N1219" s="315">
        <f>N28</f>
        <v>210086.65459999998</v>
      </c>
      <c r="O1219" s="144"/>
    </row>
    <row r="1220" spans="1:14" s="109" customFormat="1" ht="15" hidden="1">
      <c r="A1220" s="142"/>
      <c r="B1220" s="142"/>
      <c r="C1220" s="142"/>
      <c r="D1220" s="142"/>
      <c r="E1220" s="142"/>
      <c r="F1220" s="142"/>
      <c r="G1220" s="142"/>
      <c r="H1220" s="142"/>
      <c r="J1220" s="314">
        <v>112</v>
      </c>
      <c r="K1220" s="312"/>
      <c r="L1220" s="312"/>
      <c r="M1220" s="315">
        <f>M35+M93+M130+M231+M820</f>
        <v>1401.5075499999998</v>
      </c>
      <c r="N1220" s="315">
        <f>N35+N93+N130+N231+N820</f>
        <v>867.07416</v>
      </c>
    </row>
    <row r="1221" spans="1:14" s="109" customFormat="1" ht="15" hidden="1">
      <c r="A1221" s="142"/>
      <c r="B1221" s="142"/>
      <c r="C1221" s="142"/>
      <c r="D1221" s="142"/>
      <c r="E1221" s="142"/>
      <c r="F1221" s="142"/>
      <c r="G1221" s="142"/>
      <c r="H1221" s="142"/>
      <c r="J1221" s="314">
        <v>114</v>
      </c>
      <c r="K1221" s="312"/>
      <c r="L1221" s="312"/>
      <c r="M1221" s="315">
        <f>M39+M98+M135+M236+M614+M740+M755+M801+M825</f>
        <v>300400.03918</v>
      </c>
      <c r="N1221" s="315">
        <f>N39+N98+N135+N236+N614+N740+N755+N801+N825</f>
        <v>267539.55389</v>
      </c>
    </row>
    <row r="1222" spans="1:14" s="109" customFormat="1" ht="15" hidden="1">
      <c r="A1222" s="142"/>
      <c r="B1222" s="142"/>
      <c r="C1222" s="142"/>
      <c r="D1222" s="142"/>
      <c r="E1222" s="142"/>
      <c r="F1222" s="142"/>
      <c r="G1222" s="142"/>
      <c r="H1222" s="142"/>
      <c r="J1222" s="323">
        <v>300</v>
      </c>
      <c r="K1222" s="317"/>
      <c r="L1222" s="317"/>
      <c r="M1222" s="318">
        <f>M1223+M1224</f>
        <v>4712.4</v>
      </c>
      <c r="N1222" s="318">
        <f>N1223+N1224</f>
        <v>4500.40219</v>
      </c>
    </row>
    <row r="1223" spans="1:14" s="109" customFormat="1" ht="15" hidden="1">
      <c r="A1223" s="142"/>
      <c r="B1223" s="142"/>
      <c r="C1223" s="142"/>
      <c r="D1223" s="142"/>
      <c r="E1223" s="142"/>
      <c r="F1223" s="142"/>
      <c r="G1223" s="142"/>
      <c r="H1223" s="142"/>
      <c r="J1223" s="314">
        <v>309</v>
      </c>
      <c r="K1223" s="312"/>
      <c r="L1223" s="312"/>
      <c r="M1223" s="313">
        <f>M848+M169</f>
        <v>4175</v>
      </c>
      <c r="N1223" s="313">
        <f>N848+N169</f>
        <v>3963.0992</v>
      </c>
    </row>
    <row r="1224" spans="1:14" s="109" customFormat="1" ht="15" hidden="1">
      <c r="A1224" s="142"/>
      <c r="B1224" s="142"/>
      <c r="C1224" s="142"/>
      <c r="D1224" s="142"/>
      <c r="E1224" s="142"/>
      <c r="F1224" s="142"/>
      <c r="G1224" s="142"/>
      <c r="H1224" s="142"/>
      <c r="J1224" s="316">
        <f>J178</f>
        <v>314</v>
      </c>
      <c r="K1224" s="312"/>
      <c r="L1224" s="312"/>
      <c r="M1224" s="313">
        <f>M178</f>
        <v>537.4</v>
      </c>
      <c r="N1224" s="313">
        <f>N178</f>
        <v>537.30299</v>
      </c>
    </row>
    <row r="1225" spans="1:14" s="109" customFormat="1" ht="15" hidden="1">
      <c r="A1225" s="142"/>
      <c r="B1225" s="142"/>
      <c r="C1225" s="142"/>
      <c r="D1225" s="142"/>
      <c r="E1225" s="142"/>
      <c r="F1225" s="142"/>
      <c r="G1225" s="142"/>
      <c r="H1225" s="142"/>
      <c r="J1225" s="320">
        <v>400</v>
      </c>
      <c r="K1225" s="317"/>
      <c r="L1225" s="317"/>
      <c r="M1225" s="317">
        <f>SUBTOTAL(9,M1226:M1227)</f>
        <v>74238.87121</v>
      </c>
      <c r="N1225" s="317">
        <f>SUBTOTAL(9,N1226:N1227)</f>
        <v>70876.28256</v>
      </c>
    </row>
    <row r="1226" spans="1:14" s="109" customFormat="1" ht="15" hidden="1">
      <c r="A1226" s="142"/>
      <c r="B1226" s="142"/>
      <c r="C1226" s="142"/>
      <c r="D1226" s="142"/>
      <c r="E1226" s="142"/>
      <c r="F1226" s="142"/>
      <c r="G1226" s="142"/>
      <c r="H1226" s="142"/>
      <c r="J1226" s="314">
        <v>408</v>
      </c>
      <c r="K1226" s="312"/>
      <c r="L1226" s="312"/>
      <c r="M1226" s="313">
        <f>M857</f>
        <v>24277.72121</v>
      </c>
      <c r="N1226" s="313">
        <f>N857</f>
        <v>20915.132560000002</v>
      </c>
    </row>
    <row r="1227" spans="1:14" s="109" customFormat="1" ht="15" hidden="1">
      <c r="A1227" s="142"/>
      <c r="B1227" s="142"/>
      <c r="C1227" s="142"/>
      <c r="D1227" s="142"/>
      <c r="E1227" s="142"/>
      <c r="F1227" s="142"/>
      <c r="G1227" s="142"/>
      <c r="H1227" s="142"/>
      <c r="J1227" s="314">
        <v>409</v>
      </c>
      <c r="K1227" s="312"/>
      <c r="L1227" s="312"/>
      <c r="M1227" s="313">
        <f>M868</f>
        <v>49961.15</v>
      </c>
      <c r="N1227" s="313">
        <f>N868</f>
        <v>49961.15</v>
      </c>
    </row>
    <row r="1228" spans="1:14" s="319" customFormat="1" ht="15" hidden="1">
      <c r="A1228" s="321"/>
      <c r="B1228" s="142"/>
      <c r="C1228" s="142"/>
      <c r="D1228" s="142"/>
      <c r="E1228" s="142"/>
      <c r="F1228" s="142"/>
      <c r="G1228" s="142"/>
      <c r="H1228" s="321"/>
      <c r="J1228" s="320">
        <v>500</v>
      </c>
      <c r="K1228" s="317"/>
      <c r="L1228" s="317"/>
      <c r="M1228" s="322">
        <f>SUBTOTAL(9,M1229:M1231)</f>
        <v>5021980.38095</v>
      </c>
      <c r="N1228" s="322">
        <f>SUBTOTAL(9,N1229:N1231)</f>
        <v>1414805.1491699999</v>
      </c>
    </row>
    <row r="1229" spans="1:15" s="109" customFormat="1" ht="15" hidden="1">
      <c r="A1229" s="142"/>
      <c r="B1229" s="142"/>
      <c r="C1229" s="142"/>
      <c r="D1229" s="142"/>
      <c r="E1229" s="142"/>
      <c r="F1229" s="142"/>
      <c r="G1229" s="142"/>
      <c r="H1229" s="142"/>
      <c r="J1229" s="314">
        <v>501</v>
      </c>
      <c r="K1229" s="312"/>
      <c r="L1229" s="312"/>
      <c r="M1229" s="315">
        <f>M771+M788+M875</f>
        <v>4017391.76418</v>
      </c>
      <c r="N1229" s="315">
        <f>N771+N788+N875</f>
        <v>479646.18528</v>
      </c>
      <c r="O1229" s="310"/>
    </row>
    <row r="1230" spans="1:14" s="109" customFormat="1" ht="15" hidden="1">
      <c r="A1230" s="142"/>
      <c r="B1230" s="142"/>
      <c r="C1230" s="142"/>
      <c r="D1230" s="142"/>
      <c r="E1230" s="142"/>
      <c r="F1230" s="142"/>
      <c r="G1230" s="142"/>
      <c r="H1230" s="142"/>
      <c r="J1230" s="314">
        <v>502</v>
      </c>
      <c r="K1230" s="312"/>
      <c r="L1230" s="312"/>
      <c r="M1230" s="315">
        <f>M50+M955</f>
        <v>401233.16281999997</v>
      </c>
      <c r="N1230" s="315">
        <f>N50+N955</f>
        <v>389195.2810000001</v>
      </c>
    </row>
    <row r="1231" spans="1:14" s="109" customFormat="1" ht="15" hidden="1">
      <c r="A1231" s="142"/>
      <c r="B1231" s="142"/>
      <c r="C1231" s="142"/>
      <c r="D1231" s="142"/>
      <c r="E1231" s="142"/>
      <c r="F1231" s="142"/>
      <c r="G1231" s="142"/>
      <c r="H1231" s="142"/>
      <c r="J1231" s="314">
        <v>503</v>
      </c>
      <c r="K1231" s="312"/>
      <c r="L1231" s="312"/>
      <c r="M1231" s="315">
        <f>M982</f>
        <v>603355.4539499999</v>
      </c>
      <c r="N1231" s="315">
        <f>N982</f>
        <v>545963.6828899998</v>
      </c>
    </row>
    <row r="1232" spans="1:14" s="319" customFormat="1" ht="15" hidden="1">
      <c r="A1232" s="321"/>
      <c r="B1232" s="142"/>
      <c r="C1232" s="142"/>
      <c r="D1232" s="142"/>
      <c r="E1232" s="142"/>
      <c r="F1232" s="142"/>
      <c r="G1232" s="142"/>
      <c r="H1232" s="321"/>
      <c r="J1232" s="323">
        <v>700</v>
      </c>
      <c r="K1232" s="317"/>
      <c r="L1232" s="317"/>
      <c r="M1232" s="322">
        <f>SUBTOTAL(9,M1233:M1236)</f>
        <v>2595764.1965299994</v>
      </c>
      <c r="N1232" s="322">
        <f>SUBTOTAL(9,N1233:N1236)</f>
        <v>2464832.879690001</v>
      </c>
    </row>
    <row r="1233" spans="1:14" s="109" customFormat="1" ht="15" hidden="1">
      <c r="A1233" s="142"/>
      <c r="B1233" s="142"/>
      <c r="C1233" s="142"/>
      <c r="D1233" s="142"/>
      <c r="E1233" s="142"/>
      <c r="F1233" s="142"/>
      <c r="G1233" s="142"/>
      <c r="H1233" s="142"/>
      <c r="J1233" s="314">
        <v>701</v>
      </c>
      <c r="K1233" s="312"/>
      <c r="L1233" s="312"/>
      <c r="M1233" s="315">
        <f>M247+M1086</f>
        <v>895738.6050199997</v>
      </c>
      <c r="N1233" s="315">
        <f>N247+N1086</f>
        <v>860767.7562200002</v>
      </c>
    </row>
    <row r="1234" spans="1:14" s="109" customFormat="1" ht="15" hidden="1">
      <c r="A1234" s="142"/>
      <c r="B1234" s="142"/>
      <c r="C1234" s="142"/>
      <c r="D1234" s="142"/>
      <c r="E1234" s="142"/>
      <c r="F1234" s="142"/>
      <c r="G1234" s="142"/>
      <c r="H1234" s="142"/>
      <c r="J1234" s="314">
        <v>702</v>
      </c>
      <c r="K1234" s="312"/>
      <c r="L1234" s="312"/>
      <c r="M1234" s="315">
        <f>M56+M261+M795+M1097</f>
        <v>1648780.2966999998</v>
      </c>
      <c r="N1234" s="315">
        <f>N56+N261+N795+N1097</f>
        <v>1561790.0402400005</v>
      </c>
    </row>
    <row r="1235" spans="1:14" s="109" customFormat="1" ht="15" hidden="1">
      <c r="A1235" s="142"/>
      <c r="B1235" s="142"/>
      <c r="C1235" s="142"/>
      <c r="D1235" s="142"/>
      <c r="E1235" s="142"/>
      <c r="F1235" s="142"/>
      <c r="G1235" s="142"/>
      <c r="H1235" s="142"/>
      <c r="J1235" s="314">
        <v>707</v>
      </c>
      <c r="K1235" s="312"/>
      <c r="L1235" s="312"/>
      <c r="M1235" s="315">
        <f>M114+M328</f>
        <v>13697.32649</v>
      </c>
      <c r="N1235" s="315">
        <f>N114+N328</f>
        <v>12097.916140000001</v>
      </c>
    </row>
    <row r="1236" spans="1:14" s="109" customFormat="1" ht="15" hidden="1">
      <c r="A1236" s="142"/>
      <c r="B1236" s="142"/>
      <c r="C1236" s="142"/>
      <c r="D1236" s="142"/>
      <c r="E1236" s="142"/>
      <c r="F1236" s="142"/>
      <c r="G1236" s="142"/>
      <c r="H1236" s="142"/>
      <c r="J1236" s="314">
        <v>709</v>
      </c>
      <c r="K1236" s="312"/>
      <c r="L1236" s="312"/>
      <c r="M1236" s="315">
        <f>M183+M347+M1117</f>
        <v>37547.96832000001</v>
      </c>
      <c r="N1236" s="315">
        <f>N183+N347+N1117</f>
        <v>30177.167090000003</v>
      </c>
    </row>
    <row r="1237" spans="1:14" s="109" customFormat="1" ht="15" hidden="1">
      <c r="A1237" s="142"/>
      <c r="B1237" s="142"/>
      <c r="C1237" s="142"/>
      <c r="D1237" s="142"/>
      <c r="E1237" s="142"/>
      <c r="F1237" s="142"/>
      <c r="G1237" s="142"/>
      <c r="H1237" s="142"/>
      <c r="J1237" s="114">
        <v>800</v>
      </c>
      <c r="K1237" s="317"/>
      <c r="L1237" s="317"/>
      <c r="M1237" s="322">
        <f>M1238+M1239</f>
        <v>79362.60501</v>
      </c>
      <c r="N1237" s="322">
        <f>N1238+N1239</f>
        <v>68004.52692999999</v>
      </c>
    </row>
    <row r="1238" spans="1:14" s="109" customFormat="1" ht="15" hidden="1">
      <c r="A1238" s="142"/>
      <c r="B1238" s="142"/>
      <c r="C1238" s="142"/>
      <c r="D1238" s="142"/>
      <c r="E1238" s="142"/>
      <c r="F1238" s="142"/>
      <c r="G1238" s="142"/>
      <c r="H1238" s="142"/>
      <c r="J1238" s="120">
        <v>801</v>
      </c>
      <c r="K1238" s="312"/>
      <c r="L1238" s="312"/>
      <c r="M1238" s="315">
        <f>M62+M366+M1132</f>
        <v>78661.07514</v>
      </c>
      <c r="N1238" s="315">
        <f>N62+N366+N1132</f>
        <v>67314.64142</v>
      </c>
    </row>
    <row r="1239" spans="1:14" s="109" customFormat="1" ht="15" hidden="1">
      <c r="A1239" s="142"/>
      <c r="B1239" s="142"/>
      <c r="C1239" s="142"/>
      <c r="D1239" s="142"/>
      <c r="E1239" s="142"/>
      <c r="F1239" s="142"/>
      <c r="G1239" s="142"/>
      <c r="H1239" s="142"/>
      <c r="J1239" s="120">
        <v>806</v>
      </c>
      <c r="K1239" s="312"/>
      <c r="L1239" s="312"/>
      <c r="M1239" s="315">
        <f>M405+M635</f>
        <v>701.52987</v>
      </c>
      <c r="N1239" s="315">
        <f>N405+N635</f>
        <v>689.88551</v>
      </c>
    </row>
    <row r="1240" spans="1:14" s="109" customFormat="1" ht="15" hidden="1">
      <c r="A1240" s="142"/>
      <c r="B1240" s="142"/>
      <c r="C1240" s="142"/>
      <c r="D1240" s="142"/>
      <c r="E1240" s="142"/>
      <c r="F1240" s="142"/>
      <c r="G1240" s="142"/>
      <c r="H1240" s="142"/>
      <c r="J1240" s="114">
        <v>900</v>
      </c>
      <c r="K1240" s="317"/>
      <c r="L1240" s="317"/>
      <c r="M1240" s="322">
        <f>SUBTOTAL(9,M1241:M1246)</f>
        <v>947555.8948899999</v>
      </c>
      <c r="N1240" s="322">
        <f>SUBTOTAL(9,N1241:N1246)</f>
        <v>842045.2886300001</v>
      </c>
    </row>
    <row r="1241" spans="1:14" s="109" customFormat="1" ht="15" hidden="1">
      <c r="A1241" s="142"/>
      <c r="B1241" s="142"/>
      <c r="C1241" s="142"/>
      <c r="D1241" s="142"/>
      <c r="E1241" s="142"/>
      <c r="F1241" s="142"/>
      <c r="G1241" s="142"/>
      <c r="H1241" s="142"/>
      <c r="J1241" s="120">
        <v>901</v>
      </c>
      <c r="K1241" s="312"/>
      <c r="L1241" s="312"/>
      <c r="M1241" s="315">
        <f>M414+M1141</f>
        <v>238242.70639</v>
      </c>
      <c r="N1241" s="315">
        <f>N414+N1141</f>
        <v>213058.13964000004</v>
      </c>
    </row>
    <row r="1242" spans="1:14" s="109" customFormat="1" ht="15" hidden="1">
      <c r="A1242" s="142"/>
      <c r="B1242" s="142"/>
      <c r="C1242" s="142"/>
      <c r="D1242" s="142"/>
      <c r="E1242" s="142"/>
      <c r="F1242" s="142"/>
      <c r="G1242" s="142"/>
      <c r="H1242" s="142"/>
      <c r="J1242" s="120">
        <v>902</v>
      </c>
      <c r="K1242" s="312"/>
      <c r="L1242" s="312"/>
      <c r="M1242" s="315">
        <f>M429+M1159</f>
        <v>255027.1546499999</v>
      </c>
      <c r="N1242" s="315">
        <f>N429+N1159</f>
        <v>240154.27347000004</v>
      </c>
    </row>
    <row r="1243" spans="1:14" s="109" customFormat="1" ht="15" hidden="1">
      <c r="A1243" s="142"/>
      <c r="B1243" s="142"/>
      <c r="C1243" s="142"/>
      <c r="D1243" s="142"/>
      <c r="E1243" s="142"/>
      <c r="F1243" s="142"/>
      <c r="G1243" s="142"/>
      <c r="H1243" s="142"/>
      <c r="J1243" s="120">
        <v>903</v>
      </c>
      <c r="K1243" s="312"/>
      <c r="L1243" s="312"/>
      <c r="M1243" s="315">
        <f>M459</f>
        <v>2743.9391299999997</v>
      </c>
      <c r="N1243" s="315">
        <f>N459</f>
        <v>2189.78427</v>
      </c>
    </row>
    <row r="1244" spans="1:14" s="109" customFormat="1" ht="15" hidden="1">
      <c r="A1244" s="142"/>
      <c r="B1244" s="142"/>
      <c r="C1244" s="142"/>
      <c r="D1244" s="142"/>
      <c r="E1244" s="142"/>
      <c r="F1244" s="142"/>
      <c r="G1244" s="142"/>
      <c r="H1244" s="142"/>
      <c r="J1244" s="120">
        <v>904</v>
      </c>
      <c r="K1244" s="312"/>
      <c r="L1244" s="312"/>
      <c r="M1244" s="315">
        <f>M469+M782+M1171</f>
        <v>217111.76733</v>
      </c>
      <c r="N1244" s="315">
        <f>N469+N782+N1171</f>
        <v>186352.41879</v>
      </c>
    </row>
    <row r="1245" spans="1:14" s="109" customFormat="1" ht="15" hidden="1">
      <c r="A1245" s="142"/>
      <c r="B1245" s="142"/>
      <c r="C1245" s="142"/>
      <c r="D1245" s="142"/>
      <c r="E1245" s="142"/>
      <c r="F1245" s="142"/>
      <c r="G1245" s="142"/>
      <c r="H1245" s="142"/>
      <c r="J1245" s="120">
        <v>908</v>
      </c>
      <c r="K1245" s="312"/>
      <c r="L1245" s="312"/>
      <c r="M1245" s="315">
        <f>M483</f>
        <v>9571.057480000001</v>
      </c>
      <c r="N1245" s="315">
        <f>N483</f>
        <v>6920.68143</v>
      </c>
    </row>
    <row r="1246" spans="1:14" s="109" customFormat="1" ht="15" hidden="1">
      <c r="A1246" s="142"/>
      <c r="B1246" s="142"/>
      <c r="C1246" s="142"/>
      <c r="D1246" s="142"/>
      <c r="E1246" s="142"/>
      <c r="F1246" s="142"/>
      <c r="G1246" s="142"/>
      <c r="H1246" s="142"/>
      <c r="J1246" s="120">
        <v>910</v>
      </c>
      <c r="K1246" s="312"/>
      <c r="L1246" s="312"/>
      <c r="M1246" s="315">
        <f>M191+M493+M1176</f>
        <v>224859.26990999997</v>
      </c>
      <c r="N1246" s="315">
        <f>N191+N493+N1176</f>
        <v>193369.99103000003</v>
      </c>
    </row>
    <row r="1247" spans="1:14" s="109" customFormat="1" ht="15" hidden="1">
      <c r="A1247" s="142"/>
      <c r="B1247" s="142"/>
      <c r="C1247" s="142"/>
      <c r="D1247" s="142"/>
      <c r="E1247" s="142"/>
      <c r="F1247" s="142"/>
      <c r="G1247" s="142"/>
      <c r="H1247" s="142"/>
      <c r="J1247" s="114">
        <v>1000</v>
      </c>
      <c r="K1247" s="317"/>
      <c r="L1247" s="317"/>
      <c r="M1247" s="322">
        <f>SUM(M1248:M1252)</f>
        <v>1098623.1081400001</v>
      </c>
      <c r="N1247" s="322">
        <f>SUM(N1248:N1252)</f>
        <v>875407.3031100002</v>
      </c>
    </row>
    <row r="1248" spans="1:14" s="109" customFormat="1" ht="15" hidden="1">
      <c r="A1248" s="142"/>
      <c r="B1248" s="142"/>
      <c r="C1248" s="142"/>
      <c r="D1248" s="142"/>
      <c r="E1248" s="142"/>
      <c r="F1248" s="142"/>
      <c r="G1248" s="142"/>
      <c r="H1248" s="142"/>
      <c r="J1248" s="120">
        <v>1001</v>
      </c>
      <c r="K1248" s="312"/>
      <c r="L1248" s="312"/>
      <c r="M1248" s="315">
        <f>M530+M619+M642</f>
        <v>4075.77585</v>
      </c>
      <c r="N1248" s="315">
        <f>N530+N619+N642</f>
        <v>3786.81292</v>
      </c>
    </row>
    <row r="1249" spans="1:14" s="109" customFormat="1" ht="15" hidden="1">
      <c r="A1249" s="142"/>
      <c r="B1249" s="142"/>
      <c r="C1249" s="142"/>
      <c r="D1249" s="142"/>
      <c r="E1249" s="142"/>
      <c r="F1249" s="142"/>
      <c r="G1249" s="142"/>
      <c r="H1249" s="142"/>
      <c r="J1249" s="120">
        <v>1002</v>
      </c>
      <c r="K1249" s="312"/>
      <c r="L1249" s="312"/>
      <c r="M1249" s="315">
        <f>M534+M647</f>
        <v>46280.76589000001</v>
      </c>
      <c r="N1249" s="315">
        <f>N534+N647</f>
        <v>44018.240150000005</v>
      </c>
    </row>
    <row r="1250" spans="1:14" s="109" customFormat="1" ht="15" hidden="1">
      <c r="A1250" s="142"/>
      <c r="B1250" s="142"/>
      <c r="C1250" s="142"/>
      <c r="D1250" s="142"/>
      <c r="E1250" s="142"/>
      <c r="F1250" s="142"/>
      <c r="G1250" s="142"/>
      <c r="H1250" s="142"/>
      <c r="J1250" s="120">
        <v>1003</v>
      </c>
      <c r="K1250" s="312"/>
      <c r="L1250" s="312"/>
      <c r="M1250" s="315">
        <f>M546+M653+M1193</f>
        <v>928606.08105</v>
      </c>
      <c r="N1250" s="315">
        <f>N546+N653+N1193</f>
        <v>723271.7155500002</v>
      </c>
    </row>
    <row r="1251" spans="1:14" s="109" customFormat="1" ht="15" hidden="1">
      <c r="A1251" s="142"/>
      <c r="B1251" s="142"/>
      <c r="C1251" s="142"/>
      <c r="D1251" s="142"/>
      <c r="E1251" s="142"/>
      <c r="F1251" s="142"/>
      <c r="G1251" s="142"/>
      <c r="H1251" s="142"/>
      <c r="J1251" s="120">
        <v>1004</v>
      </c>
      <c r="K1251" s="312"/>
      <c r="L1251" s="312"/>
      <c r="M1251" s="315">
        <f>M571+M681</f>
        <v>71836.02913</v>
      </c>
      <c r="N1251" s="315">
        <f>N571+N681</f>
        <v>64170.65298999999</v>
      </c>
    </row>
    <row r="1252" spans="1:14" s="109" customFormat="1" ht="15" hidden="1">
      <c r="A1252" s="142"/>
      <c r="B1252" s="142"/>
      <c r="C1252" s="142"/>
      <c r="D1252" s="142"/>
      <c r="E1252" s="142"/>
      <c r="F1252" s="142"/>
      <c r="G1252" s="142"/>
      <c r="H1252" s="142"/>
      <c r="J1252" s="120">
        <v>1006</v>
      </c>
      <c r="K1252" s="312"/>
      <c r="L1252" s="312"/>
      <c r="M1252" s="315">
        <f>M200+M587+M701</f>
        <v>47824.45622</v>
      </c>
      <c r="N1252" s="315">
        <f>N200+N587+N701</f>
        <v>40159.88150000002</v>
      </c>
    </row>
    <row r="1253" spans="1:14" s="109" customFormat="1" ht="15" hidden="1">
      <c r="A1253" s="142"/>
      <c r="B1253" s="142"/>
      <c r="C1253" s="142"/>
      <c r="D1253" s="142"/>
      <c r="E1253" s="142"/>
      <c r="F1253" s="142"/>
      <c r="G1253" s="142"/>
      <c r="H1253" s="142"/>
      <c r="J1253" s="120"/>
      <c r="K1253" s="312"/>
      <c r="L1253" s="312"/>
      <c r="M1253" s="322">
        <f>M1213+M1222+M1225+M1228+M1232+M1237+M1240+M1247</f>
        <v>10719252.046759997</v>
      </c>
      <c r="N1253" s="322">
        <f>N1213+N1222+N1225+N1228+N1232+N1237+N1240+N1247</f>
        <v>6586036.1655</v>
      </c>
    </row>
    <row r="1254" spans="1:14" s="109" customFormat="1" ht="15" hidden="1">
      <c r="A1254" s="142"/>
      <c r="B1254" s="142"/>
      <c r="C1254" s="142"/>
      <c r="D1254" s="142"/>
      <c r="E1254" s="142"/>
      <c r="F1254" s="142"/>
      <c r="G1254" s="142"/>
      <c r="H1254" s="142"/>
      <c r="J1254" s="120"/>
      <c r="K1254" s="312"/>
      <c r="L1254" s="312"/>
      <c r="M1254" s="315"/>
      <c r="N1254" s="315"/>
    </row>
    <row r="1255" spans="1:14" s="109" customFormat="1" ht="15" hidden="1">
      <c r="A1255" s="142"/>
      <c r="B1255" s="142"/>
      <c r="C1255" s="142"/>
      <c r="D1255" s="142"/>
      <c r="E1255" s="142"/>
      <c r="F1255" s="142"/>
      <c r="G1255" s="142"/>
      <c r="H1255" s="142"/>
      <c r="J1255" s="120"/>
      <c r="K1255" s="312"/>
      <c r="L1255" s="312"/>
      <c r="M1255" s="315"/>
      <c r="N1255" s="315"/>
    </row>
    <row r="1256" spans="1:14" s="109" customFormat="1" ht="15" hidden="1">
      <c r="A1256" s="142"/>
      <c r="B1256" s="142"/>
      <c r="C1256" s="142"/>
      <c r="D1256" s="142"/>
      <c r="E1256" s="142"/>
      <c r="F1256" s="142"/>
      <c r="G1256" s="142"/>
      <c r="H1256" s="142"/>
      <c r="J1256" s="120"/>
      <c r="K1256" s="312"/>
      <c r="L1256" s="312"/>
      <c r="M1256" s="315"/>
      <c r="N1256" s="315"/>
    </row>
    <row r="1257" spans="1:14" s="109" customFormat="1" ht="15" hidden="1">
      <c r="A1257" s="142"/>
      <c r="B1257" s="142"/>
      <c r="C1257" s="142"/>
      <c r="D1257" s="142"/>
      <c r="E1257" s="142"/>
      <c r="F1257" s="142"/>
      <c r="G1257" s="142"/>
      <c r="H1257" s="142"/>
      <c r="J1257" s="120"/>
      <c r="K1257" s="312"/>
      <c r="L1257" s="312"/>
      <c r="M1257" s="315"/>
      <c r="N1257" s="315"/>
    </row>
    <row r="1258" spans="1:14" s="109" customFormat="1" ht="15" hidden="1">
      <c r="A1258" s="142"/>
      <c r="B1258" s="142"/>
      <c r="C1258" s="142"/>
      <c r="D1258" s="142"/>
      <c r="E1258" s="142"/>
      <c r="F1258" s="142"/>
      <c r="G1258" s="142"/>
      <c r="H1258" s="142"/>
      <c r="J1258" s="120"/>
      <c r="K1258" s="312"/>
      <c r="L1258" s="312"/>
      <c r="M1258" s="315"/>
      <c r="N1258" s="315"/>
    </row>
    <row r="1259" spans="1:14" s="109" customFormat="1" ht="15" hidden="1">
      <c r="A1259" s="142"/>
      <c r="B1259" s="142"/>
      <c r="C1259" s="142"/>
      <c r="D1259" s="142"/>
      <c r="E1259" s="142"/>
      <c r="F1259" s="142"/>
      <c r="G1259" s="142"/>
      <c r="H1259" s="142"/>
      <c r="J1259" s="120"/>
      <c r="K1259" s="312"/>
      <c r="L1259" s="312"/>
      <c r="M1259" s="315"/>
      <c r="N1259" s="315"/>
    </row>
    <row r="1260" spans="1:14" s="109" customFormat="1" ht="15" hidden="1">
      <c r="A1260" s="142"/>
      <c r="B1260" s="142"/>
      <c r="C1260" s="142"/>
      <c r="D1260" s="142"/>
      <c r="E1260" s="142"/>
      <c r="F1260" s="142"/>
      <c r="G1260" s="142"/>
      <c r="H1260" s="142"/>
      <c r="J1260" s="120"/>
      <c r="K1260" s="312"/>
      <c r="L1260" s="312"/>
      <c r="M1260" s="315"/>
      <c r="N1260" s="315"/>
    </row>
    <row r="1261" spans="1:14" s="109" customFormat="1" ht="15" hidden="1">
      <c r="A1261" s="142"/>
      <c r="B1261" s="142"/>
      <c r="C1261" s="142"/>
      <c r="D1261" s="142"/>
      <c r="E1261" s="142"/>
      <c r="F1261" s="142"/>
      <c r="G1261" s="142"/>
      <c r="H1261" s="142"/>
      <c r="J1261" s="120"/>
      <c r="K1261" s="312"/>
      <c r="L1261" s="312"/>
      <c r="M1261" s="315"/>
      <c r="N1261" s="315"/>
    </row>
    <row r="1262" spans="1:14" s="109" customFormat="1" ht="15" hidden="1">
      <c r="A1262" s="142"/>
      <c r="B1262" s="142"/>
      <c r="C1262" s="142"/>
      <c r="D1262" s="142"/>
      <c r="E1262" s="142"/>
      <c r="F1262" s="142"/>
      <c r="G1262" s="142"/>
      <c r="H1262" s="142"/>
      <c r="J1262" s="120"/>
      <c r="K1262" s="312"/>
      <c r="L1262" s="312"/>
      <c r="M1262" s="315"/>
      <c r="N1262" s="315"/>
    </row>
    <row r="1263" spans="1:8" s="109" customFormat="1" ht="15" hidden="1">
      <c r="A1263" s="142"/>
      <c r="B1263" s="142"/>
      <c r="C1263" s="142"/>
      <c r="D1263" s="142"/>
      <c r="E1263" s="142"/>
      <c r="F1263" s="142"/>
      <c r="G1263" s="142"/>
      <c r="H1263" s="142"/>
    </row>
    <row r="1264" ht="15">
      <c r="M1264" s="339"/>
    </row>
  </sheetData>
  <sheetProtection/>
  <mergeCells count="1050">
    <mergeCell ref="I12:I13"/>
    <mergeCell ref="J12:J13"/>
    <mergeCell ref="L12:L13"/>
    <mergeCell ref="E24:H24"/>
    <mergeCell ref="N1:O1"/>
    <mergeCell ref="N2:O2"/>
    <mergeCell ref="M3:O3"/>
    <mergeCell ref="M4:O4"/>
    <mergeCell ref="N6:O6"/>
    <mergeCell ref="F25:H25"/>
    <mergeCell ref="B15:H15"/>
    <mergeCell ref="C16:H16"/>
    <mergeCell ref="D17:H17"/>
    <mergeCell ref="E18:H18"/>
    <mergeCell ref="F19:H19"/>
    <mergeCell ref="G20:H20"/>
    <mergeCell ref="B21:H21"/>
    <mergeCell ref="F33:H33"/>
    <mergeCell ref="G34:H34"/>
    <mergeCell ref="C22:H22"/>
    <mergeCell ref="A8:O8"/>
    <mergeCell ref="A11:A13"/>
    <mergeCell ref="B11:H13"/>
    <mergeCell ref="I11:L11"/>
    <mergeCell ref="M11:M13"/>
    <mergeCell ref="N11:N13"/>
    <mergeCell ref="O11:O13"/>
    <mergeCell ref="F31:H31"/>
    <mergeCell ref="G32:H32"/>
    <mergeCell ref="C35:H35"/>
    <mergeCell ref="D36:H36"/>
    <mergeCell ref="K12:K13"/>
    <mergeCell ref="D23:H23"/>
    <mergeCell ref="G26:H26"/>
    <mergeCell ref="C28:H28"/>
    <mergeCell ref="D29:H29"/>
    <mergeCell ref="E30:H30"/>
    <mergeCell ref="D51:H51"/>
    <mergeCell ref="E52:H52"/>
    <mergeCell ref="E41:H41"/>
    <mergeCell ref="F42:H42"/>
    <mergeCell ref="G43:H43"/>
    <mergeCell ref="F44:H44"/>
    <mergeCell ref="G45:H45"/>
    <mergeCell ref="F46:H46"/>
    <mergeCell ref="G47:H47"/>
    <mergeCell ref="F48:H48"/>
    <mergeCell ref="G49:H49"/>
    <mergeCell ref="C50:H50"/>
    <mergeCell ref="E37:H37"/>
    <mergeCell ref="G38:H38"/>
    <mergeCell ref="C39:H39"/>
    <mergeCell ref="D40:H40"/>
    <mergeCell ref="E58:H58"/>
    <mergeCell ref="F59:H59"/>
    <mergeCell ref="G60:H60"/>
    <mergeCell ref="F53:H53"/>
    <mergeCell ref="G54:H54"/>
    <mergeCell ref="C56:H56"/>
    <mergeCell ref="D57:H57"/>
    <mergeCell ref="G77:H77"/>
    <mergeCell ref="C79:H79"/>
    <mergeCell ref="D80:H80"/>
    <mergeCell ref="E81:H81"/>
    <mergeCell ref="C62:H62"/>
    <mergeCell ref="D63:H63"/>
    <mergeCell ref="E64:H64"/>
    <mergeCell ref="E75:H75"/>
    <mergeCell ref="F76:H76"/>
    <mergeCell ref="C73:H73"/>
    <mergeCell ref="F89:H89"/>
    <mergeCell ref="G90:H90"/>
    <mergeCell ref="F82:H82"/>
    <mergeCell ref="G83:H83"/>
    <mergeCell ref="F85:H85"/>
    <mergeCell ref="G86:H86"/>
    <mergeCell ref="F87:H87"/>
    <mergeCell ref="G88:H88"/>
    <mergeCell ref="D74:H74"/>
    <mergeCell ref="D68:H68"/>
    <mergeCell ref="E69:H69"/>
    <mergeCell ref="F65:H65"/>
    <mergeCell ref="G66:H66"/>
    <mergeCell ref="G70:H70"/>
    <mergeCell ref="B72:H72"/>
    <mergeCell ref="D99:H99"/>
    <mergeCell ref="E100:H100"/>
    <mergeCell ref="F108:H108"/>
    <mergeCell ref="G109:H109"/>
    <mergeCell ref="F104:H104"/>
    <mergeCell ref="G105:H105"/>
    <mergeCell ref="F101:H101"/>
    <mergeCell ref="G102:H102"/>
    <mergeCell ref="F106:H106"/>
    <mergeCell ref="G107:H107"/>
    <mergeCell ref="F91:H91"/>
    <mergeCell ref="G92:H92"/>
    <mergeCell ref="C93:H93"/>
    <mergeCell ref="D94:H94"/>
    <mergeCell ref="F110:H110"/>
    <mergeCell ref="G111:H111"/>
    <mergeCell ref="E95:H95"/>
    <mergeCell ref="F96:H96"/>
    <mergeCell ref="G97:H97"/>
    <mergeCell ref="C98:H98"/>
    <mergeCell ref="C114:H114"/>
    <mergeCell ref="D115:H115"/>
    <mergeCell ref="F112:H112"/>
    <mergeCell ref="G113:H113"/>
    <mergeCell ref="F123:H123"/>
    <mergeCell ref="G124:H124"/>
    <mergeCell ref="F116:H116"/>
    <mergeCell ref="G117:H117"/>
    <mergeCell ref="B119:H119"/>
    <mergeCell ref="C120:H120"/>
    <mergeCell ref="D131:H131"/>
    <mergeCell ref="E132:H132"/>
    <mergeCell ref="D121:H121"/>
    <mergeCell ref="E122:H122"/>
    <mergeCell ref="F133:H133"/>
    <mergeCell ref="G134:H134"/>
    <mergeCell ref="E126:H126"/>
    <mergeCell ref="F127:H127"/>
    <mergeCell ref="G128:H128"/>
    <mergeCell ref="C130:H130"/>
    <mergeCell ref="E148:H148"/>
    <mergeCell ref="F149:H149"/>
    <mergeCell ref="G150:H150"/>
    <mergeCell ref="F153:H153"/>
    <mergeCell ref="C135:H135"/>
    <mergeCell ref="D136:H136"/>
    <mergeCell ref="G146:H146"/>
    <mergeCell ref="D147:H147"/>
    <mergeCell ref="G144:H144"/>
    <mergeCell ref="F145:H145"/>
    <mergeCell ref="G162:H162"/>
    <mergeCell ref="D165:H165"/>
    <mergeCell ref="G154:H154"/>
    <mergeCell ref="F156:H156"/>
    <mergeCell ref="G157:H157"/>
    <mergeCell ref="D159:H159"/>
    <mergeCell ref="E160:H160"/>
    <mergeCell ref="F161:H161"/>
    <mergeCell ref="G139:H139"/>
    <mergeCell ref="F140:H140"/>
    <mergeCell ref="E137:H137"/>
    <mergeCell ref="F138:H138"/>
    <mergeCell ref="G141:H141"/>
    <mergeCell ref="F143:H143"/>
    <mergeCell ref="F175:H175"/>
    <mergeCell ref="G176:H176"/>
    <mergeCell ref="E185:H185"/>
    <mergeCell ref="F186:H186"/>
    <mergeCell ref="F180:H180"/>
    <mergeCell ref="G181:H181"/>
    <mergeCell ref="C178:H178"/>
    <mergeCell ref="D179:H179"/>
    <mergeCell ref="C183:H183"/>
    <mergeCell ref="D184:H184"/>
    <mergeCell ref="F166:H166"/>
    <mergeCell ref="G167:H167"/>
    <mergeCell ref="C169:H169"/>
    <mergeCell ref="D170:H170"/>
    <mergeCell ref="G187:H187"/>
    <mergeCell ref="E188:H188"/>
    <mergeCell ref="E171:H171"/>
    <mergeCell ref="F172:H172"/>
    <mergeCell ref="G173:H173"/>
    <mergeCell ref="D174:H174"/>
    <mergeCell ref="C191:H191"/>
    <mergeCell ref="D192:H192"/>
    <mergeCell ref="F189:H189"/>
    <mergeCell ref="G190:H190"/>
    <mergeCell ref="C200:H200"/>
    <mergeCell ref="D201:H201"/>
    <mergeCell ref="E193:H193"/>
    <mergeCell ref="F194:H194"/>
    <mergeCell ref="G195:H195"/>
    <mergeCell ref="D196:H196"/>
    <mergeCell ref="F206:H206"/>
    <mergeCell ref="G207:H207"/>
    <mergeCell ref="F197:H197"/>
    <mergeCell ref="G198:H198"/>
    <mergeCell ref="B209:H209"/>
    <mergeCell ref="C210:H210"/>
    <mergeCell ref="E202:H202"/>
    <mergeCell ref="F203:H203"/>
    <mergeCell ref="G204:H204"/>
    <mergeCell ref="D205:H205"/>
    <mergeCell ref="F225:H225"/>
    <mergeCell ref="G226:H226"/>
    <mergeCell ref="F227:H227"/>
    <mergeCell ref="G228:H228"/>
    <mergeCell ref="D211:H211"/>
    <mergeCell ref="E212:H212"/>
    <mergeCell ref="F223:H223"/>
    <mergeCell ref="G224:H224"/>
    <mergeCell ref="F219:H219"/>
    <mergeCell ref="G220:H220"/>
    <mergeCell ref="G235:H235"/>
    <mergeCell ref="C236:H236"/>
    <mergeCell ref="F229:H229"/>
    <mergeCell ref="G230:H230"/>
    <mergeCell ref="C231:H231"/>
    <mergeCell ref="D232:H232"/>
    <mergeCell ref="E233:H233"/>
    <mergeCell ref="F234:H234"/>
    <mergeCell ref="F215:H215"/>
    <mergeCell ref="G216:H216"/>
    <mergeCell ref="F213:H213"/>
    <mergeCell ref="G214:H214"/>
    <mergeCell ref="F217:H217"/>
    <mergeCell ref="G218:H218"/>
    <mergeCell ref="C247:H247"/>
    <mergeCell ref="D248:H248"/>
    <mergeCell ref="F259:H259"/>
    <mergeCell ref="G260:H260"/>
    <mergeCell ref="F254:H254"/>
    <mergeCell ref="G255:H255"/>
    <mergeCell ref="E249:H249"/>
    <mergeCell ref="G250:H250"/>
    <mergeCell ref="F257:H257"/>
    <mergeCell ref="G258:H258"/>
    <mergeCell ref="D237:H237"/>
    <mergeCell ref="E238:H238"/>
    <mergeCell ref="F239:H239"/>
    <mergeCell ref="G240:H240"/>
    <mergeCell ref="C261:H261"/>
    <mergeCell ref="D262:H262"/>
    <mergeCell ref="F243:H243"/>
    <mergeCell ref="G244:H244"/>
    <mergeCell ref="F245:H245"/>
    <mergeCell ref="G246:H246"/>
    <mergeCell ref="F268:H268"/>
    <mergeCell ref="G269:H269"/>
    <mergeCell ref="E263:H263"/>
    <mergeCell ref="G264:H264"/>
    <mergeCell ref="F278:H278"/>
    <mergeCell ref="G279:H279"/>
    <mergeCell ref="F271:H271"/>
    <mergeCell ref="G272:H272"/>
    <mergeCell ref="F274:H274"/>
    <mergeCell ref="G275:H275"/>
    <mergeCell ref="F291:H291"/>
    <mergeCell ref="G292:H292"/>
    <mergeCell ref="D276:H276"/>
    <mergeCell ref="E277:H277"/>
    <mergeCell ref="F294:H294"/>
    <mergeCell ref="G295:H295"/>
    <mergeCell ref="F283:H283"/>
    <mergeCell ref="G284:H284"/>
    <mergeCell ref="F288:H288"/>
    <mergeCell ref="G289:H289"/>
    <mergeCell ref="F313:H313"/>
    <mergeCell ref="G314:H314"/>
    <mergeCell ref="D316:H316"/>
    <mergeCell ref="E317:H317"/>
    <mergeCell ref="F296:H296"/>
    <mergeCell ref="G297:H297"/>
    <mergeCell ref="F310:H310"/>
    <mergeCell ref="G311:H311"/>
    <mergeCell ref="E306:H306"/>
    <mergeCell ref="G307:H307"/>
    <mergeCell ref="F324:H324"/>
    <mergeCell ref="G325:H325"/>
    <mergeCell ref="F318:H318"/>
    <mergeCell ref="G319:H319"/>
    <mergeCell ref="F320:H320"/>
    <mergeCell ref="G321:H321"/>
    <mergeCell ref="F322:H322"/>
    <mergeCell ref="G323:H323"/>
    <mergeCell ref="G300:H300"/>
    <mergeCell ref="F302:H302"/>
    <mergeCell ref="D298:H298"/>
    <mergeCell ref="E299:H299"/>
    <mergeCell ref="G303:H303"/>
    <mergeCell ref="D305:H305"/>
    <mergeCell ref="F335:H335"/>
    <mergeCell ref="G336:H336"/>
    <mergeCell ref="G344:H344"/>
    <mergeCell ref="F345:H345"/>
    <mergeCell ref="D339:H339"/>
    <mergeCell ref="F340:H340"/>
    <mergeCell ref="F337:H337"/>
    <mergeCell ref="G338:H338"/>
    <mergeCell ref="G341:H341"/>
    <mergeCell ref="F343:H343"/>
    <mergeCell ref="F326:H326"/>
    <mergeCell ref="G327:H327"/>
    <mergeCell ref="C328:H328"/>
    <mergeCell ref="D329:H329"/>
    <mergeCell ref="G346:H346"/>
    <mergeCell ref="C347:H347"/>
    <mergeCell ref="E330:H330"/>
    <mergeCell ref="G331:H331"/>
    <mergeCell ref="F333:H333"/>
    <mergeCell ref="G334:H334"/>
    <mergeCell ref="F350:H350"/>
    <mergeCell ref="G351:H351"/>
    <mergeCell ref="D348:H348"/>
    <mergeCell ref="E349:H349"/>
    <mergeCell ref="G360:H360"/>
    <mergeCell ref="F363:H363"/>
    <mergeCell ref="D352:H352"/>
    <mergeCell ref="F353:H353"/>
    <mergeCell ref="G354:H354"/>
    <mergeCell ref="F356:H356"/>
    <mergeCell ref="F369:H369"/>
    <mergeCell ref="G370:H370"/>
    <mergeCell ref="G357:H357"/>
    <mergeCell ref="F359:H359"/>
    <mergeCell ref="F374:H374"/>
    <mergeCell ref="G375:H375"/>
    <mergeCell ref="G364:H364"/>
    <mergeCell ref="C366:H366"/>
    <mergeCell ref="D367:H367"/>
    <mergeCell ref="E368:H368"/>
    <mergeCell ref="E401:H401"/>
    <mergeCell ref="G402:H402"/>
    <mergeCell ref="F403:H403"/>
    <mergeCell ref="G404:H404"/>
    <mergeCell ref="F379:H379"/>
    <mergeCell ref="G380:H380"/>
    <mergeCell ref="G396:H396"/>
    <mergeCell ref="D400:H400"/>
    <mergeCell ref="D394:H394"/>
    <mergeCell ref="E395:H395"/>
    <mergeCell ref="F411:H411"/>
    <mergeCell ref="G412:H412"/>
    <mergeCell ref="C405:H405"/>
    <mergeCell ref="D406:H406"/>
    <mergeCell ref="E407:H407"/>
    <mergeCell ref="F408:H408"/>
    <mergeCell ref="G409:H409"/>
    <mergeCell ref="D410:H410"/>
    <mergeCell ref="F387:H387"/>
    <mergeCell ref="G388:H388"/>
    <mergeCell ref="F384:H384"/>
    <mergeCell ref="G385:H385"/>
    <mergeCell ref="F391:H391"/>
    <mergeCell ref="G392:H392"/>
    <mergeCell ref="G425:H425"/>
    <mergeCell ref="F427:H427"/>
    <mergeCell ref="G436:H436"/>
    <mergeCell ref="F439:H439"/>
    <mergeCell ref="D430:H430"/>
    <mergeCell ref="E431:H431"/>
    <mergeCell ref="G428:H428"/>
    <mergeCell ref="C429:H429"/>
    <mergeCell ref="G432:H432"/>
    <mergeCell ref="F435:H435"/>
    <mergeCell ref="C414:H414"/>
    <mergeCell ref="D415:H415"/>
    <mergeCell ref="E416:H416"/>
    <mergeCell ref="G417:H417"/>
    <mergeCell ref="G440:H440"/>
    <mergeCell ref="F442:H442"/>
    <mergeCell ref="F421:H421"/>
    <mergeCell ref="G422:H422"/>
    <mergeCell ref="D423:H423"/>
    <mergeCell ref="E424:H424"/>
    <mergeCell ref="E445:H445"/>
    <mergeCell ref="G446:H446"/>
    <mergeCell ref="G443:H443"/>
    <mergeCell ref="D444:H444"/>
    <mergeCell ref="F457:H457"/>
    <mergeCell ref="G458:H458"/>
    <mergeCell ref="F450:H450"/>
    <mergeCell ref="G451:H451"/>
    <mergeCell ref="F452:H452"/>
    <mergeCell ref="G453:H453"/>
    <mergeCell ref="F463:H463"/>
    <mergeCell ref="G464:H464"/>
    <mergeCell ref="F455:H455"/>
    <mergeCell ref="G456:H456"/>
    <mergeCell ref="D466:H466"/>
    <mergeCell ref="E467:H467"/>
    <mergeCell ref="C459:H459"/>
    <mergeCell ref="D460:H460"/>
    <mergeCell ref="E461:H461"/>
    <mergeCell ref="G462:H462"/>
    <mergeCell ref="C483:H483"/>
    <mergeCell ref="D484:H484"/>
    <mergeCell ref="E485:H485"/>
    <mergeCell ref="G486:H486"/>
    <mergeCell ref="G468:H468"/>
    <mergeCell ref="C469:H469"/>
    <mergeCell ref="F481:H481"/>
    <mergeCell ref="G482:H482"/>
    <mergeCell ref="F479:H479"/>
    <mergeCell ref="G480:H480"/>
    <mergeCell ref="E495:H495"/>
    <mergeCell ref="G496:H496"/>
    <mergeCell ref="F489:H489"/>
    <mergeCell ref="G490:H490"/>
    <mergeCell ref="F491:H491"/>
    <mergeCell ref="G492:H492"/>
    <mergeCell ref="C493:H493"/>
    <mergeCell ref="D494:H494"/>
    <mergeCell ref="G472:H472"/>
    <mergeCell ref="D476:H476"/>
    <mergeCell ref="D470:H470"/>
    <mergeCell ref="E471:H471"/>
    <mergeCell ref="E477:H477"/>
    <mergeCell ref="G478:H478"/>
    <mergeCell ref="G507:H507"/>
    <mergeCell ref="F510:H510"/>
    <mergeCell ref="E518:H518"/>
    <mergeCell ref="G519:H519"/>
    <mergeCell ref="G514:H514"/>
    <mergeCell ref="F515:H515"/>
    <mergeCell ref="G511:H511"/>
    <mergeCell ref="F513:H513"/>
    <mergeCell ref="G516:H516"/>
    <mergeCell ref="D517:H517"/>
    <mergeCell ref="D499:H499"/>
    <mergeCell ref="E500:H500"/>
    <mergeCell ref="F501:H501"/>
    <mergeCell ref="G502:H502"/>
    <mergeCell ref="D520:H520"/>
    <mergeCell ref="F521:H521"/>
    <mergeCell ref="F503:H503"/>
    <mergeCell ref="G504:H504"/>
    <mergeCell ref="D505:H505"/>
    <mergeCell ref="E506:H506"/>
    <mergeCell ref="G525:H525"/>
    <mergeCell ref="F527:H527"/>
    <mergeCell ref="G522:H522"/>
    <mergeCell ref="F524:H524"/>
    <mergeCell ref="D535:H535"/>
    <mergeCell ref="E536:H536"/>
    <mergeCell ref="G528:H528"/>
    <mergeCell ref="C530:H530"/>
    <mergeCell ref="D531:H531"/>
    <mergeCell ref="E532:H532"/>
    <mergeCell ref="G541:H541"/>
    <mergeCell ref="F542:H542"/>
    <mergeCell ref="G533:H533"/>
    <mergeCell ref="C534:H534"/>
    <mergeCell ref="G543:H543"/>
    <mergeCell ref="F544:H544"/>
    <mergeCell ref="G537:H537"/>
    <mergeCell ref="F538:H538"/>
    <mergeCell ref="G539:H539"/>
    <mergeCell ref="F540:H540"/>
    <mergeCell ref="G557:H557"/>
    <mergeCell ref="F558:H558"/>
    <mergeCell ref="G559:H559"/>
    <mergeCell ref="F560:H560"/>
    <mergeCell ref="G545:H545"/>
    <mergeCell ref="C546:H546"/>
    <mergeCell ref="G555:H555"/>
    <mergeCell ref="F556:H556"/>
    <mergeCell ref="G553:H553"/>
    <mergeCell ref="F554:H554"/>
    <mergeCell ref="G567:H567"/>
    <mergeCell ref="D568:H568"/>
    <mergeCell ref="G561:H561"/>
    <mergeCell ref="E562:H562"/>
    <mergeCell ref="F563:H563"/>
    <mergeCell ref="G564:H564"/>
    <mergeCell ref="D565:H565"/>
    <mergeCell ref="E566:H566"/>
    <mergeCell ref="F549:H549"/>
    <mergeCell ref="G550:H550"/>
    <mergeCell ref="D547:H547"/>
    <mergeCell ref="E548:H548"/>
    <mergeCell ref="E551:H551"/>
    <mergeCell ref="F552:H552"/>
    <mergeCell ref="G577:H577"/>
    <mergeCell ref="F578:H578"/>
    <mergeCell ref="F585:H585"/>
    <mergeCell ref="G586:H586"/>
    <mergeCell ref="F581:H581"/>
    <mergeCell ref="G582:H582"/>
    <mergeCell ref="G579:H579"/>
    <mergeCell ref="E580:H580"/>
    <mergeCell ref="F583:H583"/>
    <mergeCell ref="G584:H584"/>
    <mergeCell ref="F569:H569"/>
    <mergeCell ref="G570:H570"/>
    <mergeCell ref="C571:H571"/>
    <mergeCell ref="D572:H572"/>
    <mergeCell ref="C587:H587"/>
    <mergeCell ref="D588:H588"/>
    <mergeCell ref="E573:H573"/>
    <mergeCell ref="F574:H574"/>
    <mergeCell ref="G575:H575"/>
    <mergeCell ref="F576:H576"/>
    <mergeCell ref="G591:H591"/>
    <mergeCell ref="D592:H592"/>
    <mergeCell ref="E589:H589"/>
    <mergeCell ref="F590:H590"/>
    <mergeCell ref="G599:H599"/>
    <mergeCell ref="D600:H600"/>
    <mergeCell ref="E593:H593"/>
    <mergeCell ref="F594:H594"/>
    <mergeCell ref="G595:H595"/>
    <mergeCell ref="F596:H596"/>
    <mergeCell ref="D606:H606"/>
    <mergeCell ref="E607:H607"/>
    <mergeCell ref="G597:H597"/>
    <mergeCell ref="F598:H598"/>
    <mergeCell ref="F608:H608"/>
    <mergeCell ref="G609:H609"/>
    <mergeCell ref="F601:H601"/>
    <mergeCell ref="G602:H602"/>
    <mergeCell ref="B604:H604"/>
    <mergeCell ref="C605:H605"/>
    <mergeCell ref="F622:H622"/>
    <mergeCell ref="G623:H623"/>
    <mergeCell ref="B625:H625"/>
    <mergeCell ref="C626:H626"/>
    <mergeCell ref="E610:H610"/>
    <mergeCell ref="G611:H611"/>
    <mergeCell ref="D620:H620"/>
    <mergeCell ref="E621:H621"/>
    <mergeCell ref="G618:H618"/>
    <mergeCell ref="C619:H619"/>
    <mergeCell ref="G633:H633"/>
    <mergeCell ref="B634:H634"/>
    <mergeCell ref="D627:H627"/>
    <mergeCell ref="E628:H628"/>
    <mergeCell ref="F629:H629"/>
    <mergeCell ref="G630:H630"/>
    <mergeCell ref="E631:H631"/>
    <mergeCell ref="F632:H632"/>
    <mergeCell ref="C614:H614"/>
    <mergeCell ref="D615:H615"/>
    <mergeCell ref="E612:H612"/>
    <mergeCell ref="G613:H613"/>
    <mergeCell ref="E616:H616"/>
    <mergeCell ref="F617:H617"/>
    <mergeCell ref="E644:H644"/>
    <mergeCell ref="G645:H645"/>
    <mergeCell ref="C653:H653"/>
    <mergeCell ref="D654:H654"/>
    <mergeCell ref="E649:H649"/>
    <mergeCell ref="G650:H650"/>
    <mergeCell ref="C647:H647"/>
    <mergeCell ref="D648:H648"/>
    <mergeCell ref="F651:H651"/>
    <mergeCell ref="G652:H652"/>
    <mergeCell ref="C635:H635"/>
    <mergeCell ref="D636:H636"/>
    <mergeCell ref="E637:H637"/>
    <mergeCell ref="F638:H638"/>
    <mergeCell ref="E655:H655"/>
    <mergeCell ref="F656:H656"/>
    <mergeCell ref="G639:H639"/>
    <mergeCell ref="B641:H641"/>
    <mergeCell ref="C642:H642"/>
    <mergeCell ref="D643:H643"/>
    <mergeCell ref="F659:H659"/>
    <mergeCell ref="G660:H660"/>
    <mergeCell ref="G657:H657"/>
    <mergeCell ref="E658:H658"/>
    <mergeCell ref="F668:H668"/>
    <mergeCell ref="G669:H669"/>
    <mergeCell ref="F662:H662"/>
    <mergeCell ref="G663:H663"/>
    <mergeCell ref="F664:H664"/>
    <mergeCell ref="G665:H665"/>
    <mergeCell ref="F674:H674"/>
    <mergeCell ref="G675:H675"/>
    <mergeCell ref="F666:H666"/>
    <mergeCell ref="G667:H667"/>
    <mergeCell ref="F676:H676"/>
    <mergeCell ref="G677:H677"/>
    <mergeCell ref="F670:H670"/>
    <mergeCell ref="G671:H671"/>
    <mergeCell ref="F672:H672"/>
    <mergeCell ref="G673:H673"/>
    <mergeCell ref="F690:H690"/>
    <mergeCell ref="G691:H691"/>
    <mergeCell ref="F692:H692"/>
    <mergeCell ref="G693:H693"/>
    <mergeCell ref="E678:H678"/>
    <mergeCell ref="F679:H679"/>
    <mergeCell ref="F688:H688"/>
    <mergeCell ref="G689:H689"/>
    <mergeCell ref="F686:H686"/>
    <mergeCell ref="G687:H687"/>
    <mergeCell ref="G700:H700"/>
    <mergeCell ref="C701:H701"/>
    <mergeCell ref="E694:H694"/>
    <mergeCell ref="F695:H695"/>
    <mergeCell ref="G696:H696"/>
    <mergeCell ref="F697:H697"/>
    <mergeCell ref="G698:H698"/>
    <mergeCell ref="F699:H699"/>
    <mergeCell ref="D682:H682"/>
    <mergeCell ref="E683:H683"/>
    <mergeCell ref="G680:H680"/>
    <mergeCell ref="C681:H681"/>
    <mergeCell ref="F684:H684"/>
    <mergeCell ref="G685:H685"/>
    <mergeCell ref="F711:H711"/>
    <mergeCell ref="G712:H712"/>
    <mergeCell ref="F719:H719"/>
    <mergeCell ref="G720:H720"/>
    <mergeCell ref="F715:H715"/>
    <mergeCell ref="G716:H716"/>
    <mergeCell ref="F713:H713"/>
    <mergeCell ref="G714:H714"/>
    <mergeCell ref="F717:H717"/>
    <mergeCell ref="G718:H718"/>
    <mergeCell ref="D702:H702"/>
    <mergeCell ref="E703:H703"/>
    <mergeCell ref="F704:H704"/>
    <mergeCell ref="G705:H705"/>
    <mergeCell ref="D721:H721"/>
    <mergeCell ref="E722:H722"/>
    <mergeCell ref="F707:H707"/>
    <mergeCell ref="G708:H708"/>
    <mergeCell ref="F709:H709"/>
    <mergeCell ref="G710:H710"/>
    <mergeCell ref="F725:H725"/>
    <mergeCell ref="G726:H726"/>
    <mergeCell ref="F723:H723"/>
    <mergeCell ref="G724:H724"/>
    <mergeCell ref="F733:H733"/>
    <mergeCell ref="G734:H734"/>
    <mergeCell ref="F727:H727"/>
    <mergeCell ref="G728:H728"/>
    <mergeCell ref="F729:H729"/>
    <mergeCell ref="G730:H730"/>
    <mergeCell ref="C740:H740"/>
    <mergeCell ref="D741:H741"/>
    <mergeCell ref="F731:H731"/>
    <mergeCell ref="G732:H732"/>
    <mergeCell ref="E742:H742"/>
    <mergeCell ref="F743:H743"/>
    <mergeCell ref="D735:H735"/>
    <mergeCell ref="F736:H736"/>
    <mergeCell ref="G737:H737"/>
    <mergeCell ref="B739:H739"/>
    <mergeCell ref="E761:H761"/>
    <mergeCell ref="F762:H762"/>
    <mergeCell ref="G763:H763"/>
    <mergeCell ref="F765:H765"/>
    <mergeCell ref="G744:H744"/>
    <mergeCell ref="B746:H746"/>
    <mergeCell ref="G758:H758"/>
    <mergeCell ref="D760:H760"/>
    <mergeCell ref="D756:H756"/>
    <mergeCell ref="E757:H757"/>
    <mergeCell ref="F774:H774"/>
    <mergeCell ref="G775:H775"/>
    <mergeCell ref="G766:H766"/>
    <mergeCell ref="F768:H768"/>
    <mergeCell ref="G769:H769"/>
    <mergeCell ref="C771:H771"/>
    <mergeCell ref="D772:H772"/>
    <mergeCell ref="E773:H773"/>
    <mergeCell ref="E749:H749"/>
    <mergeCell ref="F750:H750"/>
    <mergeCell ref="C747:H747"/>
    <mergeCell ref="D748:H748"/>
    <mergeCell ref="G751:H751"/>
    <mergeCell ref="C755:H755"/>
    <mergeCell ref="E784:H784"/>
    <mergeCell ref="F785:H785"/>
    <mergeCell ref="G792:H792"/>
    <mergeCell ref="B794:H794"/>
    <mergeCell ref="C788:H788"/>
    <mergeCell ref="D789:H789"/>
    <mergeCell ref="G786:H786"/>
    <mergeCell ref="B787:H787"/>
    <mergeCell ref="E790:H790"/>
    <mergeCell ref="F791:H791"/>
    <mergeCell ref="D776:H776"/>
    <mergeCell ref="E777:H777"/>
    <mergeCell ref="G778:H778"/>
    <mergeCell ref="G779:H779"/>
    <mergeCell ref="C795:H795"/>
    <mergeCell ref="D796:H796"/>
    <mergeCell ref="F780:H780"/>
    <mergeCell ref="G781:H781"/>
    <mergeCell ref="C782:H782"/>
    <mergeCell ref="D783:H783"/>
    <mergeCell ref="G799:H799"/>
    <mergeCell ref="B800:H800"/>
    <mergeCell ref="E797:H797"/>
    <mergeCell ref="F798:H798"/>
    <mergeCell ref="C808:H808"/>
    <mergeCell ref="D809:H809"/>
    <mergeCell ref="C801:H801"/>
    <mergeCell ref="D802:H802"/>
    <mergeCell ref="E803:H803"/>
    <mergeCell ref="F804:H804"/>
    <mergeCell ref="C815:H815"/>
    <mergeCell ref="D816:H816"/>
    <mergeCell ref="G805:H805"/>
    <mergeCell ref="B807:H807"/>
    <mergeCell ref="E817:H817"/>
    <mergeCell ref="F818:H818"/>
    <mergeCell ref="E810:H810"/>
    <mergeCell ref="F811:H811"/>
    <mergeCell ref="G812:H812"/>
    <mergeCell ref="B814:H814"/>
    <mergeCell ref="F831:H831"/>
    <mergeCell ref="G832:H832"/>
    <mergeCell ref="F833:H833"/>
    <mergeCell ref="G834:H834"/>
    <mergeCell ref="G819:H819"/>
    <mergeCell ref="C820:H820"/>
    <mergeCell ref="D829:H829"/>
    <mergeCell ref="E830:H830"/>
    <mergeCell ref="E827:H827"/>
    <mergeCell ref="G828:H828"/>
    <mergeCell ref="F846:H846"/>
    <mergeCell ref="G847:H847"/>
    <mergeCell ref="F837:H837"/>
    <mergeCell ref="G838:H838"/>
    <mergeCell ref="F841:H841"/>
    <mergeCell ref="G842:H842"/>
    <mergeCell ref="D844:H844"/>
    <mergeCell ref="E845:H845"/>
    <mergeCell ref="F823:H823"/>
    <mergeCell ref="G824:H824"/>
    <mergeCell ref="D821:H821"/>
    <mergeCell ref="E822:H822"/>
    <mergeCell ref="C825:H825"/>
    <mergeCell ref="D826:H826"/>
    <mergeCell ref="G856:H856"/>
    <mergeCell ref="C857:H857"/>
    <mergeCell ref="F864:H864"/>
    <mergeCell ref="G865:H865"/>
    <mergeCell ref="F860:H860"/>
    <mergeCell ref="G861:H861"/>
    <mergeCell ref="D858:H858"/>
    <mergeCell ref="E859:H859"/>
    <mergeCell ref="F862:H862"/>
    <mergeCell ref="G863:H863"/>
    <mergeCell ref="C848:H848"/>
    <mergeCell ref="D849:H849"/>
    <mergeCell ref="E850:H850"/>
    <mergeCell ref="F851:H851"/>
    <mergeCell ref="F866:H866"/>
    <mergeCell ref="G867:H867"/>
    <mergeCell ref="G852:H852"/>
    <mergeCell ref="D853:H853"/>
    <mergeCell ref="E854:H854"/>
    <mergeCell ref="F855:H855"/>
    <mergeCell ref="E870:H870"/>
    <mergeCell ref="F871:H871"/>
    <mergeCell ref="C868:H868"/>
    <mergeCell ref="D869:H869"/>
    <mergeCell ref="F878:H878"/>
    <mergeCell ref="G879:H879"/>
    <mergeCell ref="G872:H872"/>
    <mergeCell ref="F873:H873"/>
    <mergeCell ref="G874:H874"/>
    <mergeCell ref="C875:H875"/>
    <mergeCell ref="F884:H884"/>
    <mergeCell ref="G885:H885"/>
    <mergeCell ref="D876:H876"/>
    <mergeCell ref="E877:H877"/>
    <mergeCell ref="F886:H886"/>
    <mergeCell ref="G887:H887"/>
    <mergeCell ref="D880:H880"/>
    <mergeCell ref="E881:H881"/>
    <mergeCell ref="F882:H882"/>
    <mergeCell ref="G883:H883"/>
    <mergeCell ref="F900:H900"/>
    <mergeCell ref="G901:H901"/>
    <mergeCell ref="F902:H902"/>
    <mergeCell ref="G903:H903"/>
    <mergeCell ref="F888:H888"/>
    <mergeCell ref="G889:H889"/>
    <mergeCell ref="F898:H898"/>
    <mergeCell ref="G899:H899"/>
    <mergeCell ref="F896:H896"/>
    <mergeCell ref="G897:H897"/>
    <mergeCell ref="F910:H910"/>
    <mergeCell ref="G911:H911"/>
    <mergeCell ref="F904:H904"/>
    <mergeCell ref="G905:H905"/>
    <mergeCell ref="F906:H906"/>
    <mergeCell ref="G907:H907"/>
    <mergeCell ref="F908:H908"/>
    <mergeCell ref="G909:H909"/>
    <mergeCell ref="F892:H892"/>
    <mergeCell ref="G893:H893"/>
    <mergeCell ref="F890:H890"/>
    <mergeCell ref="G891:H891"/>
    <mergeCell ref="F894:H894"/>
    <mergeCell ref="G895:H895"/>
    <mergeCell ref="F920:H920"/>
    <mergeCell ref="G921:H921"/>
    <mergeCell ref="F928:H928"/>
    <mergeCell ref="G929:H929"/>
    <mergeCell ref="F924:H924"/>
    <mergeCell ref="G925:H925"/>
    <mergeCell ref="F922:H922"/>
    <mergeCell ref="G923:H923"/>
    <mergeCell ref="F926:H926"/>
    <mergeCell ref="G927:H927"/>
    <mergeCell ref="F912:H912"/>
    <mergeCell ref="G913:H913"/>
    <mergeCell ref="F914:H914"/>
    <mergeCell ref="G915:H915"/>
    <mergeCell ref="D930:H930"/>
    <mergeCell ref="E931:H931"/>
    <mergeCell ref="F916:H916"/>
    <mergeCell ref="G917:H917"/>
    <mergeCell ref="F918:H918"/>
    <mergeCell ref="G919:H919"/>
    <mergeCell ref="D934:H934"/>
    <mergeCell ref="E935:H935"/>
    <mergeCell ref="F932:H932"/>
    <mergeCell ref="G933:H933"/>
    <mergeCell ref="E943:H943"/>
    <mergeCell ref="F944:H944"/>
    <mergeCell ref="F936:H936"/>
    <mergeCell ref="G937:H937"/>
    <mergeCell ref="E939:H939"/>
    <mergeCell ref="F940:H940"/>
    <mergeCell ref="F950:H950"/>
    <mergeCell ref="G951:H951"/>
    <mergeCell ref="G941:H941"/>
    <mergeCell ref="D942:H942"/>
    <mergeCell ref="D952:H952"/>
    <mergeCell ref="F953:H953"/>
    <mergeCell ref="G945:H945"/>
    <mergeCell ref="F946:H946"/>
    <mergeCell ref="G947:H947"/>
    <mergeCell ref="E949:H949"/>
    <mergeCell ref="F967:H967"/>
    <mergeCell ref="G968:H968"/>
    <mergeCell ref="E970:H970"/>
    <mergeCell ref="G971:H971"/>
    <mergeCell ref="G954:H954"/>
    <mergeCell ref="C955:H955"/>
    <mergeCell ref="F964:H964"/>
    <mergeCell ref="G965:H965"/>
    <mergeCell ref="D962:H962"/>
    <mergeCell ref="E963:H963"/>
    <mergeCell ref="F978:H978"/>
    <mergeCell ref="G979:H979"/>
    <mergeCell ref="F972:H972"/>
    <mergeCell ref="G973:H973"/>
    <mergeCell ref="D974:H974"/>
    <mergeCell ref="E975:H975"/>
    <mergeCell ref="F976:H976"/>
    <mergeCell ref="G977:H977"/>
    <mergeCell ref="G958:H958"/>
    <mergeCell ref="E959:H959"/>
    <mergeCell ref="D956:H956"/>
    <mergeCell ref="E957:H957"/>
    <mergeCell ref="F960:H960"/>
    <mergeCell ref="G961:H961"/>
    <mergeCell ref="E988:H988"/>
    <mergeCell ref="F989:H989"/>
    <mergeCell ref="G996:H996"/>
    <mergeCell ref="F999:H999"/>
    <mergeCell ref="E992:H992"/>
    <mergeCell ref="F993:H993"/>
    <mergeCell ref="G990:H990"/>
    <mergeCell ref="D991:H991"/>
    <mergeCell ref="G994:H994"/>
    <mergeCell ref="F995:H995"/>
    <mergeCell ref="F980:H980"/>
    <mergeCell ref="G981:H981"/>
    <mergeCell ref="C982:H982"/>
    <mergeCell ref="D983:H983"/>
    <mergeCell ref="G1000:H1000"/>
    <mergeCell ref="F1001:H1001"/>
    <mergeCell ref="E984:H984"/>
    <mergeCell ref="F985:H985"/>
    <mergeCell ref="G986:H986"/>
    <mergeCell ref="D987:H987"/>
    <mergeCell ref="F1005:H1005"/>
    <mergeCell ref="G1006:H1006"/>
    <mergeCell ref="G1002:H1002"/>
    <mergeCell ref="E1004:H1004"/>
    <mergeCell ref="F1016:H1016"/>
    <mergeCell ref="G1017:H1017"/>
    <mergeCell ref="F1009:H1009"/>
    <mergeCell ref="G1010:H1010"/>
    <mergeCell ref="F1012:H1012"/>
    <mergeCell ref="G1013:H1013"/>
    <mergeCell ref="E1025:H1025"/>
    <mergeCell ref="G1026:H1026"/>
    <mergeCell ref="F1014:H1014"/>
    <mergeCell ref="G1015:H1015"/>
    <mergeCell ref="E1028:H1028"/>
    <mergeCell ref="G1029:H1029"/>
    <mergeCell ref="F1019:H1019"/>
    <mergeCell ref="G1020:H1020"/>
    <mergeCell ref="F1022:H1022"/>
    <mergeCell ref="G1023:H1023"/>
    <mergeCell ref="G1044:H1044"/>
    <mergeCell ref="F1045:H1045"/>
    <mergeCell ref="G1046:H1046"/>
    <mergeCell ref="F1048:H1048"/>
    <mergeCell ref="F1031:H1031"/>
    <mergeCell ref="G1032:H1032"/>
    <mergeCell ref="G1041:H1041"/>
    <mergeCell ref="F1043:H1043"/>
    <mergeCell ref="G1039:H1039"/>
    <mergeCell ref="F1040:H1040"/>
    <mergeCell ref="G1058:H1058"/>
    <mergeCell ref="F1060:H1060"/>
    <mergeCell ref="G1049:H1049"/>
    <mergeCell ref="F1051:H1051"/>
    <mergeCell ref="G1052:H1052"/>
    <mergeCell ref="F1054:H1054"/>
    <mergeCell ref="G1055:H1055"/>
    <mergeCell ref="F1057:H1057"/>
    <mergeCell ref="E1035:H1035"/>
    <mergeCell ref="F1036:H1036"/>
    <mergeCell ref="F1033:H1033"/>
    <mergeCell ref="G1034:H1034"/>
    <mergeCell ref="G1037:H1037"/>
    <mergeCell ref="F1038:H1038"/>
    <mergeCell ref="G1072:H1072"/>
    <mergeCell ref="F1073:H1073"/>
    <mergeCell ref="F1080:H1080"/>
    <mergeCell ref="G1081:H1081"/>
    <mergeCell ref="G1076:H1076"/>
    <mergeCell ref="F1077:H1077"/>
    <mergeCell ref="G1074:H1074"/>
    <mergeCell ref="F1075:H1075"/>
    <mergeCell ref="G1078:H1078"/>
    <mergeCell ref="D1079:H1079"/>
    <mergeCell ref="G1061:H1061"/>
    <mergeCell ref="F1063:H1063"/>
    <mergeCell ref="G1064:H1064"/>
    <mergeCell ref="F1066:H1066"/>
    <mergeCell ref="F1083:H1083"/>
    <mergeCell ref="G1084:H1084"/>
    <mergeCell ref="G1067:H1067"/>
    <mergeCell ref="F1068:H1068"/>
    <mergeCell ref="G1069:H1069"/>
    <mergeCell ref="F1071:H1071"/>
    <mergeCell ref="E1088:H1088"/>
    <mergeCell ref="F1089:H1089"/>
    <mergeCell ref="C1086:H1086"/>
    <mergeCell ref="D1087:H1087"/>
    <mergeCell ref="D1098:H1098"/>
    <mergeCell ref="E1099:H1099"/>
    <mergeCell ref="G1090:H1090"/>
    <mergeCell ref="F1092:H1092"/>
    <mergeCell ref="G1093:H1093"/>
    <mergeCell ref="F1094:H1094"/>
    <mergeCell ref="F1105:H1105"/>
    <mergeCell ref="G1106:H1106"/>
    <mergeCell ref="G1095:H1095"/>
    <mergeCell ref="C1097:H1097"/>
    <mergeCell ref="F1108:H1108"/>
    <mergeCell ref="G1109:H1109"/>
    <mergeCell ref="F1100:H1100"/>
    <mergeCell ref="G1101:H1101"/>
    <mergeCell ref="F1103:H1103"/>
    <mergeCell ref="G1104:H1104"/>
    <mergeCell ref="G1123:H1123"/>
    <mergeCell ref="D1124:H1124"/>
    <mergeCell ref="E1125:H1125"/>
    <mergeCell ref="F1126:H1126"/>
    <mergeCell ref="D1110:H1110"/>
    <mergeCell ref="E1111:H1111"/>
    <mergeCell ref="G1121:H1121"/>
    <mergeCell ref="F1122:H1122"/>
    <mergeCell ref="E1119:H1119"/>
    <mergeCell ref="F1120:H1120"/>
    <mergeCell ref="E1134:H1134"/>
    <mergeCell ref="F1135:H1135"/>
    <mergeCell ref="G1127:H1127"/>
    <mergeCell ref="D1128:H1128"/>
    <mergeCell ref="F1129:H1129"/>
    <mergeCell ref="G1130:H1130"/>
    <mergeCell ref="C1132:H1132"/>
    <mergeCell ref="D1133:H1133"/>
    <mergeCell ref="F1115:H1115"/>
    <mergeCell ref="G1116:H1116"/>
    <mergeCell ref="F1112:H1112"/>
    <mergeCell ref="G1113:H1113"/>
    <mergeCell ref="C1117:H1117"/>
    <mergeCell ref="D1118:H1118"/>
    <mergeCell ref="C1159:H1159"/>
    <mergeCell ref="D1160:H1160"/>
    <mergeCell ref="D1142:H1142"/>
    <mergeCell ref="E1143:H1143"/>
    <mergeCell ref="F1144:H1144"/>
    <mergeCell ref="G1145:H1145"/>
    <mergeCell ref="F1154:H1154"/>
    <mergeCell ref="G1155:H1155"/>
    <mergeCell ref="D1149:H1149"/>
    <mergeCell ref="E1150:H1150"/>
    <mergeCell ref="G1136:H1136"/>
    <mergeCell ref="D1137:H1137"/>
    <mergeCell ref="E1138:H1138"/>
    <mergeCell ref="F1139:H1139"/>
    <mergeCell ref="F1156:H1156"/>
    <mergeCell ref="G1157:H1157"/>
    <mergeCell ref="G1140:H1140"/>
    <mergeCell ref="C1141:H1141"/>
    <mergeCell ref="G1163:H1163"/>
    <mergeCell ref="D1164:H1164"/>
    <mergeCell ref="E1165:H1165"/>
    <mergeCell ref="F1166:H1166"/>
    <mergeCell ref="F1147:H1147"/>
    <mergeCell ref="G1148:H1148"/>
    <mergeCell ref="F1151:H1151"/>
    <mergeCell ref="G1152:H1152"/>
    <mergeCell ref="E1161:H1161"/>
    <mergeCell ref="F1162:H1162"/>
    <mergeCell ref="G1167:H1167"/>
    <mergeCell ref="F1169:H1169"/>
    <mergeCell ref="D1172:H1172"/>
    <mergeCell ref="E1173:H1173"/>
    <mergeCell ref="G1170:H1170"/>
    <mergeCell ref="C1171:H1171"/>
    <mergeCell ref="F1174:H1174"/>
    <mergeCell ref="G1175:H1175"/>
    <mergeCell ref="E1178:H1178"/>
    <mergeCell ref="F1179:H1179"/>
    <mergeCell ref="C1176:H1176"/>
    <mergeCell ref="D1177:H1177"/>
    <mergeCell ref="C1193:H1193"/>
    <mergeCell ref="B1199:H1199"/>
    <mergeCell ref="C1200:H1200"/>
    <mergeCell ref="G1180:H1180"/>
    <mergeCell ref="G1181:H1181"/>
    <mergeCell ref="F1184:H1184"/>
    <mergeCell ref="G1185:H1185"/>
    <mergeCell ref="D1182:H1182"/>
    <mergeCell ref="E1183:H1183"/>
    <mergeCell ref="E1195:H1195"/>
    <mergeCell ref="F1196:H1196"/>
    <mergeCell ref="G1197:H1197"/>
    <mergeCell ref="F1203:H1203"/>
    <mergeCell ref="G1204:H1204"/>
    <mergeCell ref="D1186:H1186"/>
    <mergeCell ref="F1187:H1187"/>
    <mergeCell ref="G1188:H1188"/>
    <mergeCell ref="F1190:H1190"/>
    <mergeCell ref="G1191:H1191"/>
    <mergeCell ref="L5:O5"/>
    <mergeCell ref="F1209:H1209"/>
    <mergeCell ref="G1210:H1210"/>
    <mergeCell ref="B1205:H1205"/>
    <mergeCell ref="C1206:H1206"/>
    <mergeCell ref="D1207:H1207"/>
    <mergeCell ref="E1208:H1208"/>
    <mergeCell ref="D1201:H1201"/>
    <mergeCell ref="E1202:H1202"/>
    <mergeCell ref="D1194:H1194"/>
  </mergeCells>
  <printOptions/>
  <pageMargins left="0.5" right="0.32" top="0.33" bottom="0.34" header="0.19" footer="0.17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6"/>
  <sheetViews>
    <sheetView zoomScalePageLayoutView="0" workbookViewId="0" topLeftCell="A1">
      <selection activeCell="N6" sqref="N6:O6"/>
    </sheetView>
  </sheetViews>
  <sheetFormatPr defaultColWidth="9.00390625" defaultRowHeight="12.75"/>
  <cols>
    <col min="1" max="1" width="3.625" style="383" customWidth="1"/>
    <col min="2" max="2" width="0.74609375" style="383" hidden="1" customWidth="1"/>
    <col min="3" max="3" width="9.125" style="383" hidden="1" customWidth="1"/>
    <col min="4" max="4" width="10.125" style="383" hidden="1" customWidth="1"/>
    <col min="5" max="5" width="6.00390625" style="383" hidden="1" customWidth="1"/>
    <col min="6" max="6" width="0.12890625" style="383" hidden="1" customWidth="1"/>
    <col min="7" max="7" width="20.625" style="383" hidden="1" customWidth="1"/>
    <col min="8" max="8" width="49.75390625" style="383" customWidth="1"/>
    <col min="9" max="9" width="6.75390625" style="370" customWidth="1"/>
    <col min="10" max="10" width="7.125" style="370" customWidth="1"/>
    <col min="11" max="11" width="10.25390625" style="370" customWidth="1"/>
    <col min="12" max="12" width="6.75390625" style="370" customWidth="1"/>
    <col min="13" max="13" width="18.00390625" style="370" customWidth="1"/>
    <col min="14" max="14" width="17.75390625" style="370" customWidth="1"/>
    <col min="15" max="15" width="12.125" style="370" customWidth="1"/>
    <col min="16" max="16" width="18.375" style="371" hidden="1" customWidth="1"/>
    <col min="17" max="17" width="10.125" style="371" hidden="1" customWidth="1"/>
    <col min="18" max="18" width="18.125" style="372" hidden="1" customWidth="1"/>
    <col min="19" max="19" width="19.00390625" style="372" hidden="1" customWidth="1"/>
    <col min="20" max="20" width="19.00390625" style="371" hidden="1" customWidth="1"/>
    <col min="21" max="22" width="0" style="371" hidden="1" customWidth="1"/>
    <col min="23" max="16384" width="9.125" style="371" customWidth="1"/>
  </cols>
  <sheetData>
    <row r="1" spans="1:15" ht="15.75">
      <c r="A1" s="145"/>
      <c r="B1" s="368"/>
      <c r="C1" s="368"/>
      <c r="D1" s="368"/>
      <c r="E1" s="368"/>
      <c r="F1" s="368"/>
      <c r="G1" s="368"/>
      <c r="H1" s="368"/>
      <c r="I1" s="369"/>
      <c r="J1" s="369"/>
      <c r="K1" s="369"/>
      <c r="L1" s="369"/>
      <c r="M1" s="1"/>
      <c r="N1" s="465" t="s">
        <v>904</v>
      </c>
      <c r="O1" s="465"/>
    </row>
    <row r="2" spans="1:15" ht="16.5">
      <c r="A2" s="147"/>
      <c r="B2" s="373"/>
      <c r="C2" s="373"/>
      <c r="D2" s="373"/>
      <c r="E2" s="373"/>
      <c r="F2" s="373"/>
      <c r="G2" s="373"/>
      <c r="H2" s="373"/>
      <c r="I2" s="374"/>
      <c r="J2" s="374"/>
      <c r="K2" s="374"/>
      <c r="L2" s="374"/>
      <c r="M2" s="1"/>
      <c r="N2" s="466" t="s">
        <v>897</v>
      </c>
      <c r="O2" s="466"/>
    </row>
    <row r="3" spans="1:15" ht="15.75">
      <c r="A3" s="148"/>
      <c r="B3" s="148"/>
      <c r="C3" s="148"/>
      <c r="D3" s="148"/>
      <c r="E3" s="148"/>
      <c r="F3" s="148"/>
      <c r="G3" s="148"/>
      <c r="H3" s="148"/>
      <c r="I3" s="149"/>
      <c r="J3" s="149"/>
      <c r="K3" s="149"/>
      <c r="L3" s="149"/>
      <c r="M3" s="465" t="s">
        <v>900</v>
      </c>
      <c r="N3" s="469"/>
      <c r="O3" s="469"/>
    </row>
    <row r="4" spans="1:15" ht="15.75">
      <c r="A4" s="148"/>
      <c r="B4" s="148"/>
      <c r="C4" s="148"/>
      <c r="D4" s="148"/>
      <c r="E4" s="148"/>
      <c r="F4" s="148"/>
      <c r="G4" s="148"/>
      <c r="H4" s="148"/>
      <c r="I4" s="149"/>
      <c r="J4" s="149"/>
      <c r="K4" s="149"/>
      <c r="L4" s="149"/>
      <c r="M4" s="466" t="s">
        <v>898</v>
      </c>
      <c r="N4" s="467"/>
      <c r="O4" s="467"/>
    </row>
    <row r="5" spans="1:15" ht="18" customHeight="1">
      <c r="A5" s="148"/>
      <c r="B5" s="148"/>
      <c r="C5" s="148"/>
      <c r="D5" s="148"/>
      <c r="E5" s="148"/>
      <c r="F5" s="148"/>
      <c r="G5" s="148"/>
      <c r="H5" s="148"/>
      <c r="I5" s="149"/>
      <c r="J5" s="149"/>
      <c r="K5" s="149"/>
      <c r="L5" s="466" t="s">
        <v>899</v>
      </c>
      <c r="M5" s="467"/>
      <c r="N5" s="467"/>
      <c r="O5" s="467"/>
    </row>
    <row r="6" spans="1:15" ht="15.75">
      <c r="A6" s="148"/>
      <c r="B6" s="148"/>
      <c r="C6" s="148"/>
      <c r="D6" s="148"/>
      <c r="E6" s="148"/>
      <c r="F6" s="148"/>
      <c r="G6" s="148"/>
      <c r="H6" s="148"/>
      <c r="I6" s="149"/>
      <c r="J6" s="149"/>
      <c r="K6" s="149"/>
      <c r="L6" s="149"/>
      <c r="M6" s="1"/>
      <c r="N6" s="465" t="s">
        <v>925</v>
      </c>
      <c r="O6" s="465"/>
    </row>
    <row r="7" spans="1:15" ht="15.75">
      <c r="A7" s="148"/>
      <c r="B7" s="148"/>
      <c r="C7" s="148"/>
      <c r="D7" s="148"/>
      <c r="E7" s="148"/>
      <c r="F7" s="148"/>
      <c r="G7" s="148"/>
      <c r="H7" s="148"/>
      <c r="I7" s="149"/>
      <c r="J7" s="149"/>
      <c r="K7" s="149"/>
      <c r="L7" s="149"/>
      <c r="M7" s="375"/>
      <c r="N7" s="375"/>
      <c r="O7" s="375"/>
    </row>
    <row r="8" spans="1:15" ht="34.5" customHeight="1">
      <c r="A8" s="519" t="s">
        <v>646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</row>
    <row r="9" spans="1:15" ht="15.75">
      <c r="A9" s="148"/>
      <c r="B9" s="148"/>
      <c r="C9" s="148"/>
      <c r="D9" s="148"/>
      <c r="E9" s="148"/>
      <c r="F9" s="148"/>
      <c r="G9" s="148"/>
      <c r="H9" s="148"/>
      <c r="I9" s="149"/>
      <c r="J9" s="149"/>
      <c r="K9" s="149"/>
      <c r="L9" s="149"/>
      <c r="M9" s="375"/>
      <c r="O9" s="410" t="s">
        <v>1</v>
      </c>
    </row>
    <row r="10" spans="1:15" ht="33" customHeight="1">
      <c r="A10" s="520" t="s">
        <v>909</v>
      </c>
      <c r="B10" s="507" t="s">
        <v>44</v>
      </c>
      <c r="C10" s="507"/>
      <c r="D10" s="507"/>
      <c r="E10" s="507"/>
      <c r="F10" s="507"/>
      <c r="G10" s="507"/>
      <c r="H10" s="507"/>
      <c r="I10" s="523" t="s">
        <v>141</v>
      </c>
      <c r="J10" s="524"/>
      <c r="K10" s="524"/>
      <c r="L10" s="525"/>
      <c r="M10" s="507" t="s">
        <v>647</v>
      </c>
      <c r="N10" s="513" t="s">
        <v>648</v>
      </c>
      <c r="O10" s="516" t="s">
        <v>649</v>
      </c>
    </row>
    <row r="11" spans="1:15" ht="12.75" customHeight="1">
      <c r="A11" s="521"/>
      <c r="B11" s="508"/>
      <c r="C11" s="508"/>
      <c r="D11" s="508"/>
      <c r="E11" s="508"/>
      <c r="F11" s="508"/>
      <c r="G11" s="508"/>
      <c r="H11" s="508"/>
      <c r="I11" s="510" t="s">
        <v>143</v>
      </c>
      <c r="J11" s="510" t="s">
        <v>918</v>
      </c>
      <c r="K11" s="510" t="s">
        <v>47</v>
      </c>
      <c r="L11" s="510" t="s">
        <v>48</v>
      </c>
      <c r="M11" s="508"/>
      <c r="N11" s="514"/>
      <c r="O11" s="517"/>
    </row>
    <row r="12" spans="1:15" ht="39.75" customHeight="1">
      <c r="A12" s="522"/>
      <c r="B12" s="509"/>
      <c r="C12" s="509"/>
      <c r="D12" s="509"/>
      <c r="E12" s="509"/>
      <c r="F12" s="509"/>
      <c r="G12" s="509"/>
      <c r="H12" s="509"/>
      <c r="I12" s="511"/>
      <c r="J12" s="511"/>
      <c r="K12" s="511"/>
      <c r="L12" s="511"/>
      <c r="M12" s="509"/>
      <c r="N12" s="515"/>
      <c r="O12" s="518"/>
    </row>
    <row r="13" spans="1:15" ht="12.75">
      <c r="A13" s="150">
        <v>1</v>
      </c>
      <c r="B13" s="151"/>
      <c r="C13" s="151"/>
      <c r="D13" s="151"/>
      <c r="E13" s="151"/>
      <c r="F13" s="151"/>
      <c r="G13" s="151"/>
      <c r="H13" s="151">
        <v>2</v>
      </c>
      <c r="I13" s="151">
        <v>3</v>
      </c>
      <c r="J13" s="151">
        <v>4</v>
      </c>
      <c r="K13" s="151">
        <v>5</v>
      </c>
      <c r="L13" s="151">
        <v>6</v>
      </c>
      <c r="M13" s="151">
        <v>7</v>
      </c>
      <c r="N13" s="151">
        <v>8</v>
      </c>
      <c r="O13" s="152">
        <v>9</v>
      </c>
    </row>
    <row r="14" spans="1:16" ht="15.75">
      <c r="A14" s="153" t="s">
        <v>49</v>
      </c>
      <c r="B14" s="512" t="s">
        <v>150</v>
      </c>
      <c r="C14" s="512"/>
      <c r="D14" s="512"/>
      <c r="E14" s="512"/>
      <c r="F14" s="512"/>
      <c r="G14" s="512"/>
      <c r="H14" s="512"/>
      <c r="I14" s="154">
        <v>900</v>
      </c>
      <c r="J14" s="155">
        <v>0</v>
      </c>
      <c r="K14" s="156">
        <v>0</v>
      </c>
      <c r="L14" s="154">
        <v>0</v>
      </c>
      <c r="M14" s="157">
        <v>9151.5</v>
      </c>
      <c r="N14" s="157">
        <v>9151.5</v>
      </c>
      <c r="O14" s="158">
        <f aca="true" t="shared" si="0" ref="O14:O77">N14/M14</f>
        <v>1</v>
      </c>
      <c r="P14" s="376">
        <f aca="true" t="shared" si="1" ref="P14:P77">N14-M14</f>
        <v>0</v>
      </c>
    </row>
    <row r="15" spans="1:16" ht="15.75">
      <c r="A15" s="159"/>
      <c r="B15" s="439"/>
      <c r="C15" s="505" t="s">
        <v>69</v>
      </c>
      <c r="D15" s="505"/>
      <c r="E15" s="505"/>
      <c r="F15" s="505"/>
      <c r="G15" s="505"/>
      <c r="H15" s="505"/>
      <c r="I15" s="160">
        <v>900</v>
      </c>
      <c r="J15" s="161">
        <v>114</v>
      </c>
      <c r="K15" s="162">
        <v>0</v>
      </c>
      <c r="L15" s="160">
        <v>0</v>
      </c>
      <c r="M15" s="163">
        <v>9151.5</v>
      </c>
      <c r="N15" s="163">
        <v>9151.5</v>
      </c>
      <c r="O15" s="164">
        <f t="shared" si="0"/>
        <v>1</v>
      </c>
      <c r="P15" s="376">
        <f t="shared" si="1"/>
        <v>0</v>
      </c>
    </row>
    <row r="16" spans="1:16" ht="45.75" customHeight="1">
      <c r="A16" s="159"/>
      <c r="B16" s="439"/>
      <c r="C16" s="440"/>
      <c r="D16" s="502" t="s">
        <v>160</v>
      </c>
      <c r="E16" s="502"/>
      <c r="F16" s="502"/>
      <c r="G16" s="502"/>
      <c r="H16" s="502"/>
      <c r="I16" s="160">
        <v>900</v>
      </c>
      <c r="J16" s="161">
        <v>114</v>
      </c>
      <c r="K16" s="162">
        <v>920000</v>
      </c>
      <c r="L16" s="160">
        <v>0</v>
      </c>
      <c r="M16" s="163">
        <v>9151.5</v>
      </c>
      <c r="N16" s="163">
        <v>9151.5</v>
      </c>
      <c r="O16" s="164">
        <f t="shared" si="0"/>
        <v>1</v>
      </c>
      <c r="P16" s="376">
        <f t="shared" si="1"/>
        <v>0</v>
      </c>
    </row>
    <row r="17" spans="1:16" ht="15.75">
      <c r="A17" s="159"/>
      <c r="B17" s="439"/>
      <c r="C17" s="440"/>
      <c r="D17" s="441"/>
      <c r="E17" s="502" t="s">
        <v>161</v>
      </c>
      <c r="F17" s="502"/>
      <c r="G17" s="502"/>
      <c r="H17" s="502"/>
      <c r="I17" s="160">
        <v>900</v>
      </c>
      <c r="J17" s="161">
        <v>114</v>
      </c>
      <c r="K17" s="162">
        <v>920300</v>
      </c>
      <c r="L17" s="160">
        <v>0</v>
      </c>
      <c r="M17" s="163">
        <v>9151.5</v>
      </c>
      <c r="N17" s="163">
        <v>9151.5</v>
      </c>
      <c r="O17" s="164">
        <f t="shared" si="0"/>
        <v>1</v>
      </c>
      <c r="P17" s="376">
        <f t="shared" si="1"/>
        <v>0</v>
      </c>
    </row>
    <row r="18" spans="1:16" ht="126.75" customHeight="1">
      <c r="A18" s="159"/>
      <c r="B18" s="439"/>
      <c r="C18" s="440"/>
      <c r="D18" s="441"/>
      <c r="E18" s="441"/>
      <c r="F18" s="502" t="s">
        <v>650</v>
      </c>
      <c r="G18" s="502"/>
      <c r="H18" s="502"/>
      <c r="I18" s="160">
        <v>900</v>
      </c>
      <c r="J18" s="161">
        <v>114</v>
      </c>
      <c r="K18" s="162">
        <v>920366</v>
      </c>
      <c r="L18" s="160">
        <v>0</v>
      </c>
      <c r="M18" s="163">
        <v>9151.5</v>
      </c>
      <c r="N18" s="163">
        <v>9151.5</v>
      </c>
      <c r="O18" s="164">
        <f t="shared" si="0"/>
        <v>1</v>
      </c>
      <c r="P18" s="376">
        <f t="shared" si="1"/>
        <v>0</v>
      </c>
    </row>
    <row r="19" spans="1:16" ht="21" customHeight="1">
      <c r="A19" s="159"/>
      <c r="B19" s="439"/>
      <c r="C19" s="440"/>
      <c r="D19" s="441"/>
      <c r="E19" s="441"/>
      <c r="F19" s="441"/>
      <c r="G19" s="503" t="s">
        <v>164</v>
      </c>
      <c r="H19" s="503"/>
      <c r="I19" s="160">
        <v>900</v>
      </c>
      <c r="J19" s="161">
        <v>114</v>
      </c>
      <c r="K19" s="162">
        <v>920366</v>
      </c>
      <c r="L19" s="160">
        <v>18</v>
      </c>
      <c r="M19" s="163">
        <v>9151.5</v>
      </c>
      <c r="N19" s="163">
        <v>9151.5</v>
      </c>
      <c r="O19" s="164">
        <f t="shared" si="0"/>
        <v>1</v>
      </c>
      <c r="P19" s="376">
        <f t="shared" si="1"/>
        <v>0</v>
      </c>
    </row>
    <row r="20" spans="1:16" ht="31.5" customHeight="1">
      <c r="A20" s="165" t="s">
        <v>62</v>
      </c>
      <c r="B20" s="506" t="s">
        <v>694</v>
      </c>
      <c r="C20" s="506"/>
      <c r="D20" s="506"/>
      <c r="E20" s="506"/>
      <c r="F20" s="506"/>
      <c r="G20" s="506"/>
      <c r="H20" s="506"/>
      <c r="I20" s="166">
        <v>901</v>
      </c>
      <c r="J20" s="167">
        <v>0</v>
      </c>
      <c r="K20" s="168">
        <v>0</v>
      </c>
      <c r="L20" s="166">
        <v>0</v>
      </c>
      <c r="M20" s="169">
        <v>3309.3596000000002</v>
      </c>
      <c r="N20" s="169">
        <v>3308.9656</v>
      </c>
      <c r="O20" s="170">
        <f t="shared" si="0"/>
        <v>0.9998809437330413</v>
      </c>
      <c r="P20" s="376">
        <f t="shared" si="1"/>
        <v>-0.39400000000023283</v>
      </c>
    </row>
    <row r="21" spans="1:16" ht="62.25" customHeight="1">
      <c r="A21" s="159"/>
      <c r="B21" s="439"/>
      <c r="C21" s="505" t="s">
        <v>56</v>
      </c>
      <c r="D21" s="505"/>
      <c r="E21" s="505"/>
      <c r="F21" s="505"/>
      <c r="G21" s="505"/>
      <c r="H21" s="505"/>
      <c r="I21" s="160">
        <v>901</v>
      </c>
      <c r="J21" s="161">
        <v>104</v>
      </c>
      <c r="K21" s="162">
        <v>0</v>
      </c>
      <c r="L21" s="160">
        <v>0</v>
      </c>
      <c r="M21" s="163">
        <v>2312.3596000000002</v>
      </c>
      <c r="N21" s="163">
        <v>2312.3596000000002</v>
      </c>
      <c r="O21" s="164">
        <f t="shared" si="0"/>
        <v>1</v>
      </c>
      <c r="P21" s="376">
        <f t="shared" si="1"/>
        <v>0</v>
      </c>
    </row>
    <row r="22" spans="1:16" ht="15.75">
      <c r="A22" s="159"/>
      <c r="B22" s="439"/>
      <c r="C22" s="440"/>
      <c r="D22" s="502" t="s">
        <v>151</v>
      </c>
      <c r="E22" s="502"/>
      <c r="F22" s="502"/>
      <c r="G22" s="502"/>
      <c r="H22" s="502"/>
      <c r="I22" s="160">
        <v>901</v>
      </c>
      <c r="J22" s="161">
        <v>104</v>
      </c>
      <c r="K22" s="162">
        <v>20000</v>
      </c>
      <c r="L22" s="160">
        <v>0</v>
      </c>
      <c r="M22" s="163">
        <v>2312.3596000000002</v>
      </c>
      <c r="N22" s="163">
        <v>2312.3596000000002</v>
      </c>
      <c r="O22" s="164">
        <f t="shared" si="0"/>
        <v>1</v>
      </c>
      <c r="P22" s="376">
        <f t="shared" si="1"/>
        <v>0</v>
      </c>
    </row>
    <row r="23" spans="1:16" ht="15.75">
      <c r="A23" s="159"/>
      <c r="B23" s="439"/>
      <c r="C23" s="440"/>
      <c r="D23" s="441"/>
      <c r="E23" s="502" t="s">
        <v>152</v>
      </c>
      <c r="F23" s="502"/>
      <c r="G23" s="502"/>
      <c r="H23" s="502"/>
      <c r="I23" s="160">
        <v>901</v>
      </c>
      <c r="J23" s="161">
        <v>104</v>
      </c>
      <c r="K23" s="162">
        <v>20400</v>
      </c>
      <c r="L23" s="160">
        <v>0</v>
      </c>
      <c r="M23" s="163">
        <v>2312.3596000000002</v>
      </c>
      <c r="N23" s="163">
        <v>2312.3596000000002</v>
      </c>
      <c r="O23" s="164">
        <f t="shared" si="0"/>
        <v>1</v>
      </c>
      <c r="P23" s="376">
        <f t="shared" si="1"/>
        <v>0</v>
      </c>
    </row>
    <row r="24" spans="1:16" ht="66" customHeight="1">
      <c r="A24" s="159"/>
      <c r="B24" s="439"/>
      <c r="C24" s="440"/>
      <c r="D24" s="441"/>
      <c r="E24" s="441"/>
      <c r="F24" s="502" t="s">
        <v>651</v>
      </c>
      <c r="G24" s="502"/>
      <c r="H24" s="502"/>
      <c r="I24" s="160">
        <v>901</v>
      </c>
      <c r="J24" s="161">
        <v>104</v>
      </c>
      <c r="K24" s="162">
        <v>20402</v>
      </c>
      <c r="L24" s="160">
        <v>0</v>
      </c>
      <c r="M24" s="163">
        <v>14.7</v>
      </c>
      <c r="N24" s="163">
        <v>14.7</v>
      </c>
      <c r="O24" s="164">
        <f t="shared" si="0"/>
        <v>1</v>
      </c>
      <c r="P24" s="376">
        <f t="shared" si="1"/>
        <v>0</v>
      </c>
    </row>
    <row r="25" spans="1:16" ht="33" customHeight="1">
      <c r="A25" s="159"/>
      <c r="B25" s="439"/>
      <c r="C25" s="440"/>
      <c r="D25" s="441"/>
      <c r="E25" s="441"/>
      <c r="F25" s="441"/>
      <c r="G25" s="503" t="s">
        <v>149</v>
      </c>
      <c r="H25" s="503"/>
      <c r="I25" s="160">
        <v>901</v>
      </c>
      <c r="J25" s="161">
        <v>104</v>
      </c>
      <c r="K25" s="162">
        <v>20402</v>
      </c>
      <c r="L25" s="160">
        <v>500</v>
      </c>
      <c r="M25" s="163">
        <v>14.7</v>
      </c>
      <c r="N25" s="163">
        <v>14.7</v>
      </c>
      <c r="O25" s="164">
        <f t="shared" si="0"/>
        <v>1</v>
      </c>
      <c r="P25" s="376">
        <f t="shared" si="1"/>
        <v>0</v>
      </c>
    </row>
    <row r="26" spans="1:16" ht="37.5" customHeight="1">
      <c r="A26" s="159"/>
      <c r="B26" s="439"/>
      <c r="C26" s="440"/>
      <c r="D26" s="441"/>
      <c r="E26" s="441"/>
      <c r="F26" s="502" t="s">
        <v>699</v>
      </c>
      <c r="G26" s="502"/>
      <c r="H26" s="502"/>
      <c r="I26" s="160">
        <v>901</v>
      </c>
      <c r="J26" s="161">
        <v>104</v>
      </c>
      <c r="K26" s="162">
        <v>20408</v>
      </c>
      <c r="L26" s="160">
        <v>0</v>
      </c>
      <c r="M26" s="163">
        <v>1885.7286600000002</v>
      </c>
      <c r="N26" s="163">
        <v>1885.7286600000002</v>
      </c>
      <c r="O26" s="164">
        <f t="shared" si="0"/>
        <v>1</v>
      </c>
      <c r="P26" s="376">
        <f t="shared" si="1"/>
        <v>0</v>
      </c>
    </row>
    <row r="27" spans="1:16" ht="30.75" customHeight="1">
      <c r="A27" s="159"/>
      <c r="B27" s="439"/>
      <c r="C27" s="440"/>
      <c r="D27" s="441"/>
      <c r="E27" s="441"/>
      <c r="F27" s="441"/>
      <c r="G27" s="503" t="s">
        <v>149</v>
      </c>
      <c r="H27" s="503"/>
      <c r="I27" s="160">
        <v>901</v>
      </c>
      <c r="J27" s="161">
        <v>104</v>
      </c>
      <c r="K27" s="162">
        <v>20408</v>
      </c>
      <c r="L27" s="160">
        <v>500</v>
      </c>
      <c r="M27" s="163">
        <v>1885.7286600000002</v>
      </c>
      <c r="N27" s="163">
        <v>1885.7286600000002</v>
      </c>
      <c r="O27" s="164">
        <f t="shared" si="0"/>
        <v>1</v>
      </c>
      <c r="P27" s="376">
        <f t="shared" si="1"/>
        <v>0</v>
      </c>
    </row>
    <row r="28" spans="1:16" ht="50.25" customHeight="1">
      <c r="A28" s="159"/>
      <c r="B28" s="439"/>
      <c r="C28" s="440"/>
      <c r="D28" s="441"/>
      <c r="E28" s="441"/>
      <c r="F28" s="502" t="s">
        <v>700</v>
      </c>
      <c r="G28" s="502"/>
      <c r="H28" s="502"/>
      <c r="I28" s="160">
        <v>901</v>
      </c>
      <c r="J28" s="161">
        <v>104</v>
      </c>
      <c r="K28" s="162">
        <v>20409</v>
      </c>
      <c r="L28" s="160">
        <v>0</v>
      </c>
      <c r="M28" s="163">
        <v>411.9309400000001</v>
      </c>
      <c r="N28" s="163">
        <v>411.93094</v>
      </c>
      <c r="O28" s="164">
        <f t="shared" si="0"/>
        <v>0.9999999999999999</v>
      </c>
      <c r="P28" s="376">
        <f t="shared" si="1"/>
        <v>0</v>
      </c>
    </row>
    <row r="29" spans="1:16" ht="32.25" customHeight="1">
      <c r="A29" s="159"/>
      <c r="B29" s="439"/>
      <c r="C29" s="440"/>
      <c r="D29" s="441"/>
      <c r="E29" s="441"/>
      <c r="F29" s="441"/>
      <c r="G29" s="503" t="s">
        <v>149</v>
      </c>
      <c r="H29" s="503"/>
      <c r="I29" s="160">
        <v>901</v>
      </c>
      <c r="J29" s="161">
        <v>104</v>
      </c>
      <c r="K29" s="162">
        <v>20409</v>
      </c>
      <c r="L29" s="160">
        <v>500</v>
      </c>
      <c r="M29" s="163">
        <v>411.9309400000001</v>
      </c>
      <c r="N29" s="163">
        <v>411.93094</v>
      </c>
      <c r="O29" s="164">
        <f t="shared" si="0"/>
        <v>0.9999999999999999</v>
      </c>
      <c r="P29" s="376">
        <f t="shared" si="1"/>
        <v>0</v>
      </c>
    </row>
    <row r="30" spans="1:16" ht="20.25" customHeight="1">
      <c r="A30" s="159"/>
      <c r="B30" s="439"/>
      <c r="C30" s="505" t="s">
        <v>69</v>
      </c>
      <c r="D30" s="505"/>
      <c r="E30" s="505"/>
      <c r="F30" s="505"/>
      <c r="G30" s="505"/>
      <c r="H30" s="505"/>
      <c r="I30" s="160">
        <v>901</v>
      </c>
      <c r="J30" s="161">
        <v>114</v>
      </c>
      <c r="K30" s="162">
        <v>0</v>
      </c>
      <c r="L30" s="160">
        <v>0</v>
      </c>
      <c r="M30" s="163">
        <v>997</v>
      </c>
      <c r="N30" s="163">
        <v>996.606</v>
      </c>
      <c r="O30" s="164">
        <f t="shared" si="0"/>
        <v>0.9996048144433299</v>
      </c>
      <c r="P30" s="376">
        <f t="shared" si="1"/>
        <v>-0.39400000000000546</v>
      </c>
    </row>
    <row r="31" spans="1:16" ht="38.25" customHeight="1">
      <c r="A31" s="159"/>
      <c r="B31" s="439"/>
      <c r="C31" s="440"/>
      <c r="D31" s="502" t="s">
        <v>160</v>
      </c>
      <c r="E31" s="502"/>
      <c r="F31" s="502"/>
      <c r="G31" s="502"/>
      <c r="H31" s="502"/>
      <c r="I31" s="160">
        <v>901</v>
      </c>
      <c r="J31" s="161">
        <v>114</v>
      </c>
      <c r="K31" s="162">
        <v>920000</v>
      </c>
      <c r="L31" s="160">
        <v>0</v>
      </c>
      <c r="M31" s="163">
        <v>997</v>
      </c>
      <c r="N31" s="163">
        <v>996.606</v>
      </c>
      <c r="O31" s="164">
        <f t="shared" si="0"/>
        <v>0.9996048144433299</v>
      </c>
      <c r="P31" s="376">
        <f t="shared" si="1"/>
        <v>-0.39400000000000546</v>
      </c>
    </row>
    <row r="32" spans="1:16" ht="18" customHeight="1">
      <c r="A32" s="159"/>
      <c r="B32" s="439"/>
      <c r="C32" s="440"/>
      <c r="D32" s="441"/>
      <c r="E32" s="502" t="s">
        <v>161</v>
      </c>
      <c r="F32" s="502"/>
      <c r="G32" s="502"/>
      <c r="H32" s="502"/>
      <c r="I32" s="160">
        <v>901</v>
      </c>
      <c r="J32" s="161">
        <v>114</v>
      </c>
      <c r="K32" s="162">
        <v>920300</v>
      </c>
      <c r="L32" s="160">
        <v>0</v>
      </c>
      <c r="M32" s="163">
        <v>997</v>
      </c>
      <c r="N32" s="163">
        <v>996.606</v>
      </c>
      <c r="O32" s="164">
        <f t="shared" si="0"/>
        <v>0.9996048144433299</v>
      </c>
      <c r="P32" s="376">
        <f t="shared" si="1"/>
        <v>-0.39400000000000546</v>
      </c>
    </row>
    <row r="33" spans="1:16" ht="128.25" customHeight="1">
      <c r="A33" s="159"/>
      <c r="B33" s="439"/>
      <c r="C33" s="440"/>
      <c r="D33" s="441"/>
      <c r="E33" s="441"/>
      <c r="F33" s="502" t="s">
        <v>704</v>
      </c>
      <c r="G33" s="502"/>
      <c r="H33" s="502"/>
      <c r="I33" s="160">
        <v>901</v>
      </c>
      <c r="J33" s="161">
        <v>114</v>
      </c>
      <c r="K33" s="162">
        <v>920373</v>
      </c>
      <c r="L33" s="160">
        <v>0</v>
      </c>
      <c r="M33" s="163">
        <v>288</v>
      </c>
      <c r="N33" s="163">
        <v>288</v>
      </c>
      <c r="O33" s="164">
        <f t="shared" si="0"/>
        <v>1</v>
      </c>
      <c r="P33" s="376">
        <f t="shared" si="1"/>
        <v>0</v>
      </c>
    </row>
    <row r="34" spans="1:16" ht="31.5" customHeight="1">
      <c r="A34" s="159"/>
      <c r="B34" s="439"/>
      <c r="C34" s="440"/>
      <c r="D34" s="441"/>
      <c r="E34" s="441"/>
      <c r="F34" s="441"/>
      <c r="G34" s="503" t="s">
        <v>149</v>
      </c>
      <c r="H34" s="503"/>
      <c r="I34" s="160">
        <v>901</v>
      </c>
      <c r="J34" s="161">
        <v>114</v>
      </c>
      <c r="K34" s="162">
        <v>920373</v>
      </c>
      <c r="L34" s="160">
        <v>500</v>
      </c>
      <c r="M34" s="163">
        <v>288</v>
      </c>
      <c r="N34" s="163">
        <v>288</v>
      </c>
      <c r="O34" s="164">
        <f t="shared" si="0"/>
        <v>1</v>
      </c>
      <c r="P34" s="376">
        <f t="shared" si="1"/>
        <v>0</v>
      </c>
    </row>
    <row r="35" spans="1:16" ht="63" customHeight="1">
      <c r="A35" s="159"/>
      <c r="B35" s="439"/>
      <c r="C35" s="440"/>
      <c r="D35" s="441"/>
      <c r="E35" s="441"/>
      <c r="F35" s="502" t="s">
        <v>652</v>
      </c>
      <c r="G35" s="502"/>
      <c r="H35" s="502"/>
      <c r="I35" s="160">
        <v>901</v>
      </c>
      <c r="J35" s="161">
        <v>114</v>
      </c>
      <c r="K35" s="162">
        <v>920374</v>
      </c>
      <c r="L35" s="160">
        <v>0</v>
      </c>
      <c r="M35" s="163">
        <v>83</v>
      </c>
      <c r="N35" s="163">
        <v>82.606</v>
      </c>
      <c r="O35" s="164">
        <f t="shared" si="0"/>
        <v>0.9952530120481927</v>
      </c>
      <c r="P35" s="376">
        <f t="shared" si="1"/>
        <v>-0.39400000000000546</v>
      </c>
    </row>
    <row r="36" spans="1:16" ht="32.25" customHeight="1">
      <c r="A36" s="159"/>
      <c r="B36" s="439"/>
      <c r="C36" s="440"/>
      <c r="D36" s="441"/>
      <c r="E36" s="441"/>
      <c r="F36" s="441"/>
      <c r="G36" s="503" t="s">
        <v>149</v>
      </c>
      <c r="H36" s="503"/>
      <c r="I36" s="160">
        <v>901</v>
      </c>
      <c r="J36" s="161">
        <v>114</v>
      </c>
      <c r="K36" s="162">
        <v>920374</v>
      </c>
      <c r="L36" s="160">
        <v>500</v>
      </c>
      <c r="M36" s="163">
        <v>83</v>
      </c>
      <c r="N36" s="163">
        <v>82.606</v>
      </c>
      <c r="O36" s="164">
        <f t="shared" si="0"/>
        <v>0.9952530120481927</v>
      </c>
      <c r="P36" s="376">
        <f t="shared" si="1"/>
        <v>-0.39400000000000546</v>
      </c>
    </row>
    <row r="37" spans="1:16" ht="111.75" customHeight="1">
      <c r="A37" s="159"/>
      <c r="B37" s="439"/>
      <c r="C37" s="440"/>
      <c r="D37" s="441"/>
      <c r="E37" s="441"/>
      <c r="F37" s="502" t="s">
        <v>707</v>
      </c>
      <c r="G37" s="502"/>
      <c r="H37" s="502"/>
      <c r="I37" s="160">
        <v>901</v>
      </c>
      <c r="J37" s="161">
        <v>114</v>
      </c>
      <c r="K37" s="162">
        <v>920378</v>
      </c>
      <c r="L37" s="160">
        <v>0</v>
      </c>
      <c r="M37" s="163">
        <v>626</v>
      </c>
      <c r="N37" s="163">
        <v>626</v>
      </c>
      <c r="O37" s="164">
        <f t="shared" si="0"/>
        <v>1</v>
      </c>
      <c r="P37" s="376">
        <f t="shared" si="1"/>
        <v>0</v>
      </c>
    </row>
    <row r="38" spans="1:16" ht="30.75" customHeight="1">
      <c r="A38" s="159"/>
      <c r="B38" s="439"/>
      <c r="C38" s="440"/>
      <c r="D38" s="441"/>
      <c r="E38" s="441"/>
      <c r="F38" s="441"/>
      <c r="G38" s="503" t="s">
        <v>149</v>
      </c>
      <c r="H38" s="503"/>
      <c r="I38" s="160">
        <v>901</v>
      </c>
      <c r="J38" s="161">
        <v>114</v>
      </c>
      <c r="K38" s="162">
        <v>920378</v>
      </c>
      <c r="L38" s="160">
        <v>500</v>
      </c>
      <c r="M38" s="163">
        <v>626</v>
      </c>
      <c r="N38" s="163">
        <v>626</v>
      </c>
      <c r="O38" s="164">
        <f t="shared" si="0"/>
        <v>1</v>
      </c>
      <c r="P38" s="376">
        <f t="shared" si="1"/>
        <v>0</v>
      </c>
    </row>
    <row r="39" spans="1:16" ht="15.75">
      <c r="A39" s="165" t="s">
        <v>65</v>
      </c>
      <c r="B39" s="506" t="s">
        <v>246</v>
      </c>
      <c r="C39" s="506"/>
      <c r="D39" s="506"/>
      <c r="E39" s="506"/>
      <c r="F39" s="506"/>
      <c r="G39" s="506"/>
      <c r="H39" s="506"/>
      <c r="I39" s="166">
        <v>905</v>
      </c>
      <c r="J39" s="167">
        <v>0</v>
      </c>
      <c r="K39" s="168">
        <v>0</v>
      </c>
      <c r="L39" s="166">
        <v>0</v>
      </c>
      <c r="M39" s="169">
        <v>1583990.5068599996</v>
      </c>
      <c r="N39" s="169">
        <v>1341519.0057700009</v>
      </c>
      <c r="O39" s="170">
        <f t="shared" si="0"/>
        <v>0.8469236399840182</v>
      </c>
      <c r="P39" s="376">
        <f t="shared" si="1"/>
        <v>-242471.50108999875</v>
      </c>
    </row>
    <row r="40" spans="1:16" ht="63.75" customHeight="1">
      <c r="A40" s="159"/>
      <c r="B40" s="439"/>
      <c r="C40" s="505" t="s">
        <v>56</v>
      </c>
      <c r="D40" s="505"/>
      <c r="E40" s="505"/>
      <c r="F40" s="505"/>
      <c r="G40" s="505"/>
      <c r="H40" s="505"/>
      <c r="I40" s="160">
        <v>905</v>
      </c>
      <c r="J40" s="161">
        <v>104</v>
      </c>
      <c r="K40" s="162">
        <v>0</v>
      </c>
      <c r="L40" s="160">
        <v>0</v>
      </c>
      <c r="M40" s="163">
        <v>14960.745909999996</v>
      </c>
      <c r="N40" s="163">
        <v>14270.30051</v>
      </c>
      <c r="O40" s="164">
        <f t="shared" si="0"/>
        <v>0.9538495336961447</v>
      </c>
      <c r="P40" s="376">
        <f t="shared" si="1"/>
        <v>-690.4453999999969</v>
      </c>
    </row>
    <row r="41" spans="1:16" ht="29.25" customHeight="1">
      <c r="A41" s="159"/>
      <c r="B41" s="439"/>
      <c r="C41" s="440"/>
      <c r="D41" s="502" t="s">
        <v>151</v>
      </c>
      <c r="E41" s="502"/>
      <c r="F41" s="502"/>
      <c r="G41" s="502"/>
      <c r="H41" s="502"/>
      <c r="I41" s="160">
        <v>905</v>
      </c>
      <c r="J41" s="161">
        <v>104</v>
      </c>
      <c r="K41" s="162">
        <v>20000</v>
      </c>
      <c r="L41" s="160">
        <v>0</v>
      </c>
      <c r="M41" s="163">
        <v>14960.745909999996</v>
      </c>
      <c r="N41" s="163">
        <v>14270.30051</v>
      </c>
      <c r="O41" s="164">
        <f t="shared" si="0"/>
        <v>0.9538495336961447</v>
      </c>
      <c r="P41" s="376">
        <f t="shared" si="1"/>
        <v>-690.4453999999969</v>
      </c>
    </row>
    <row r="42" spans="1:16" ht="16.5" customHeight="1">
      <c r="A42" s="159"/>
      <c r="B42" s="439"/>
      <c r="C42" s="440"/>
      <c r="D42" s="441"/>
      <c r="E42" s="502" t="s">
        <v>152</v>
      </c>
      <c r="F42" s="502"/>
      <c r="G42" s="502"/>
      <c r="H42" s="502"/>
      <c r="I42" s="160">
        <v>905</v>
      </c>
      <c r="J42" s="161">
        <v>104</v>
      </c>
      <c r="K42" s="162">
        <v>20400</v>
      </c>
      <c r="L42" s="160">
        <v>0</v>
      </c>
      <c r="M42" s="163">
        <v>14960.745909999996</v>
      </c>
      <c r="N42" s="163">
        <v>14270.30051</v>
      </c>
      <c r="O42" s="164">
        <f t="shared" si="0"/>
        <v>0.9538495336961447</v>
      </c>
      <c r="P42" s="376">
        <f t="shared" si="1"/>
        <v>-690.4453999999969</v>
      </c>
    </row>
    <row r="43" spans="1:16" ht="45.75" customHeight="1">
      <c r="A43" s="159"/>
      <c r="B43" s="439"/>
      <c r="C43" s="440"/>
      <c r="D43" s="441"/>
      <c r="E43" s="441"/>
      <c r="F43" s="502" t="s">
        <v>699</v>
      </c>
      <c r="G43" s="502"/>
      <c r="H43" s="502"/>
      <c r="I43" s="160">
        <v>905</v>
      </c>
      <c r="J43" s="161">
        <v>104</v>
      </c>
      <c r="K43" s="162">
        <v>20408</v>
      </c>
      <c r="L43" s="160">
        <v>0</v>
      </c>
      <c r="M43" s="163">
        <v>2213.2713400000002</v>
      </c>
      <c r="N43" s="163">
        <v>2113.1158</v>
      </c>
      <c r="O43" s="164">
        <f t="shared" si="0"/>
        <v>0.9547477355397372</v>
      </c>
      <c r="P43" s="376">
        <f t="shared" si="1"/>
        <v>-100.1555400000002</v>
      </c>
    </row>
    <row r="44" spans="1:16" ht="31.5" customHeight="1">
      <c r="A44" s="159"/>
      <c r="B44" s="439"/>
      <c r="C44" s="440"/>
      <c r="D44" s="441"/>
      <c r="E44" s="441"/>
      <c r="F44" s="441"/>
      <c r="G44" s="503" t="s">
        <v>149</v>
      </c>
      <c r="H44" s="503"/>
      <c r="I44" s="160">
        <v>905</v>
      </c>
      <c r="J44" s="161">
        <v>104</v>
      </c>
      <c r="K44" s="162">
        <v>20408</v>
      </c>
      <c r="L44" s="160">
        <v>500</v>
      </c>
      <c r="M44" s="163">
        <v>2213.2713400000002</v>
      </c>
      <c r="N44" s="163">
        <v>2113.1158</v>
      </c>
      <c r="O44" s="164">
        <f t="shared" si="0"/>
        <v>0.9547477355397372</v>
      </c>
      <c r="P44" s="376">
        <f t="shared" si="1"/>
        <v>-100.1555400000002</v>
      </c>
    </row>
    <row r="45" spans="1:16" ht="47.25" customHeight="1">
      <c r="A45" s="159"/>
      <c r="B45" s="439"/>
      <c r="C45" s="440"/>
      <c r="D45" s="441"/>
      <c r="E45" s="441"/>
      <c r="F45" s="502" t="s">
        <v>700</v>
      </c>
      <c r="G45" s="502"/>
      <c r="H45" s="502"/>
      <c r="I45" s="160">
        <v>905</v>
      </c>
      <c r="J45" s="161">
        <v>104</v>
      </c>
      <c r="K45" s="162">
        <v>20409</v>
      </c>
      <c r="L45" s="160">
        <v>0</v>
      </c>
      <c r="M45" s="163">
        <v>634.0050200000001</v>
      </c>
      <c r="N45" s="163">
        <v>629.0050200000001</v>
      </c>
      <c r="O45" s="164">
        <f t="shared" si="0"/>
        <v>0.992113627112921</v>
      </c>
      <c r="P45" s="376">
        <f t="shared" si="1"/>
        <v>-5</v>
      </c>
    </row>
    <row r="46" spans="1:16" ht="32.25" customHeight="1">
      <c r="A46" s="159"/>
      <c r="B46" s="439"/>
      <c r="C46" s="440"/>
      <c r="D46" s="441"/>
      <c r="E46" s="441"/>
      <c r="F46" s="441"/>
      <c r="G46" s="503" t="s">
        <v>149</v>
      </c>
      <c r="H46" s="503"/>
      <c r="I46" s="160">
        <v>905</v>
      </c>
      <c r="J46" s="161">
        <v>104</v>
      </c>
      <c r="K46" s="162">
        <v>20409</v>
      </c>
      <c r="L46" s="160">
        <v>500</v>
      </c>
      <c r="M46" s="163">
        <v>634.0050200000001</v>
      </c>
      <c r="N46" s="163">
        <v>629.0050200000001</v>
      </c>
      <c r="O46" s="164">
        <f t="shared" si="0"/>
        <v>0.992113627112921</v>
      </c>
      <c r="P46" s="376">
        <f t="shared" si="1"/>
        <v>-5</v>
      </c>
    </row>
    <row r="47" spans="1:16" ht="49.5" customHeight="1">
      <c r="A47" s="159"/>
      <c r="B47" s="439"/>
      <c r="C47" s="440"/>
      <c r="D47" s="441"/>
      <c r="E47" s="441"/>
      <c r="F47" s="502" t="s">
        <v>653</v>
      </c>
      <c r="G47" s="502"/>
      <c r="H47" s="502"/>
      <c r="I47" s="160">
        <v>905</v>
      </c>
      <c r="J47" s="161">
        <v>104</v>
      </c>
      <c r="K47" s="162">
        <v>20412</v>
      </c>
      <c r="L47" s="160">
        <v>0</v>
      </c>
      <c r="M47" s="163">
        <v>1565.304</v>
      </c>
      <c r="N47" s="163">
        <v>1565.3</v>
      </c>
      <c r="O47" s="164">
        <f t="shared" si="0"/>
        <v>0.9999974445858439</v>
      </c>
      <c r="P47" s="376">
        <f t="shared" si="1"/>
        <v>-0.004000000000132786</v>
      </c>
    </row>
    <row r="48" spans="1:16" ht="33.75" customHeight="1">
      <c r="A48" s="159"/>
      <c r="B48" s="439"/>
      <c r="C48" s="440"/>
      <c r="D48" s="441"/>
      <c r="E48" s="441"/>
      <c r="F48" s="441"/>
      <c r="G48" s="503" t="s">
        <v>149</v>
      </c>
      <c r="H48" s="503"/>
      <c r="I48" s="160">
        <v>905</v>
      </c>
      <c r="J48" s="161">
        <v>104</v>
      </c>
      <c r="K48" s="162">
        <v>20412</v>
      </c>
      <c r="L48" s="160">
        <v>500</v>
      </c>
      <c r="M48" s="163">
        <v>1565.304</v>
      </c>
      <c r="N48" s="163">
        <v>1565.3</v>
      </c>
      <c r="O48" s="164">
        <f t="shared" si="0"/>
        <v>0.9999974445858439</v>
      </c>
      <c r="P48" s="376">
        <f t="shared" si="1"/>
        <v>-0.004000000000132786</v>
      </c>
    </row>
    <row r="49" spans="1:16" ht="80.25" customHeight="1">
      <c r="A49" s="159"/>
      <c r="B49" s="439"/>
      <c r="C49" s="440"/>
      <c r="D49" s="441"/>
      <c r="E49" s="441"/>
      <c r="F49" s="502" t="s">
        <v>248</v>
      </c>
      <c r="G49" s="502"/>
      <c r="H49" s="502"/>
      <c r="I49" s="160">
        <v>905</v>
      </c>
      <c r="J49" s="161">
        <v>104</v>
      </c>
      <c r="K49" s="162">
        <v>20419</v>
      </c>
      <c r="L49" s="160">
        <v>0</v>
      </c>
      <c r="M49" s="163">
        <v>8973</v>
      </c>
      <c r="N49" s="163">
        <v>8387.71414</v>
      </c>
      <c r="O49" s="164">
        <f t="shared" si="0"/>
        <v>0.9347725554441101</v>
      </c>
      <c r="P49" s="376">
        <f t="shared" si="1"/>
        <v>-585.28586</v>
      </c>
    </row>
    <row r="50" spans="1:16" ht="32.25" customHeight="1">
      <c r="A50" s="159"/>
      <c r="B50" s="439"/>
      <c r="C50" s="440"/>
      <c r="D50" s="441"/>
      <c r="E50" s="441"/>
      <c r="F50" s="441"/>
      <c r="G50" s="503" t="s">
        <v>149</v>
      </c>
      <c r="H50" s="503"/>
      <c r="I50" s="160">
        <v>905</v>
      </c>
      <c r="J50" s="161">
        <v>104</v>
      </c>
      <c r="K50" s="162">
        <v>20419</v>
      </c>
      <c r="L50" s="160">
        <v>500</v>
      </c>
      <c r="M50" s="163">
        <v>8973</v>
      </c>
      <c r="N50" s="163">
        <v>8387.71414</v>
      </c>
      <c r="O50" s="164">
        <f t="shared" si="0"/>
        <v>0.9347725554441101</v>
      </c>
      <c r="P50" s="376">
        <f t="shared" si="1"/>
        <v>-585.28586</v>
      </c>
    </row>
    <row r="51" spans="1:16" ht="64.5" customHeight="1">
      <c r="A51" s="159"/>
      <c r="B51" s="439"/>
      <c r="C51" s="440"/>
      <c r="D51" s="441"/>
      <c r="E51" s="441"/>
      <c r="F51" s="502" t="s">
        <v>654</v>
      </c>
      <c r="G51" s="502"/>
      <c r="H51" s="502"/>
      <c r="I51" s="160">
        <v>905</v>
      </c>
      <c r="J51" s="161">
        <v>104</v>
      </c>
      <c r="K51" s="162">
        <v>20424</v>
      </c>
      <c r="L51" s="160">
        <v>0</v>
      </c>
      <c r="M51" s="163">
        <v>1491.4</v>
      </c>
      <c r="N51" s="163">
        <v>1491.4</v>
      </c>
      <c r="O51" s="164">
        <f t="shared" si="0"/>
        <v>1</v>
      </c>
      <c r="P51" s="376">
        <f t="shared" si="1"/>
        <v>0</v>
      </c>
    </row>
    <row r="52" spans="1:16" ht="29.25" customHeight="1">
      <c r="A52" s="159"/>
      <c r="B52" s="439"/>
      <c r="C52" s="440"/>
      <c r="D52" s="441"/>
      <c r="E52" s="441"/>
      <c r="F52" s="441"/>
      <c r="G52" s="503" t="s">
        <v>149</v>
      </c>
      <c r="H52" s="503"/>
      <c r="I52" s="160">
        <v>905</v>
      </c>
      <c r="J52" s="161">
        <v>104</v>
      </c>
      <c r="K52" s="162">
        <v>20424</v>
      </c>
      <c r="L52" s="160">
        <v>500</v>
      </c>
      <c r="M52" s="163">
        <v>1491.4</v>
      </c>
      <c r="N52" s="163">
        <v>1491.4</v>
      </c>
      <c r="O52" s="164">
        <f t="shared" si="0"/>
        <v>1</v>
      </c>
      <c r="P52" s="376">
        <f t="shared" si="1"/>
        <v>0</v>
      </c>
    </row>
    <row r="53" spans="1:16" ht="77.25" customHeight="1">
      <c r="A53" s="159"/>
      <c r="B53" s="439"/>
      <c r="C53" s="440"/>
      <c r="D53" s="441"/>
      <c r="E53" s="441"/>
      <c r="F53" s="502" t="s">
        <v>250</v>
      </c>
      <c r="G53" s="502"/>
      <c r="H53" s="502"/>
      <c r="I53" s="160">
        <v>905</v>
      </c>
      <c r="J53" s="161">
        <v>104</v>
      </c>
      <c r="K53" s="162">
        <v>20429</v>
      </c>
      <c r="L53" s="160">
        <v>0</v>
      </c>
      <c r="M53" s="163">
        <v>10.261370000000001</v>
      </c>
      <c r="N53" s="163">
        <v>10.261370000000001</v>
      </c>
      <c r="O53" s="164">
        <f t="shared" si="0"/>
        <v>1</v>
      </c>
      <c r="P53" s="376">
        <f t="shared" si="1"/>
        <v>0</v>
      </c>
    </row>
    <row r="54" spans="1:16" ht="33.75" customHeight="1">
      <c r="A54" s="159"/>
      <c r="B54" s="439"/>
      <c r="C54" s="440"/>
      <c r="D54" s="441"/>
      <c r="E54" s="441"/>
      <c r="F54" s="441"/>
      <c r="G54" s="503" t="s">
        <v>149</v>
      </c>
      <c r="H54" s="503"/>
      <c r="I54" s="160">
        <v>905</v>
      </c>
      <c r="J54" s="161">
        <v>104</v>
      </c>
      <c r="K54" s="162">
        <v>20429</v>
      </c>
      <c r="L54" s="160">
        <v>500</v>
      </c>
      <c r="M54" s="163">
        <v>10.261370000000001</v>
      </c>
      <c r="N54" s="163">
        <v>10.261370000000001</v>
      </c>
      <c r="O54" s="164">
        <f t="shared" si="0"/>
        <v>1</v>
      </c>
      <c r="P54" s="376">
        <f t="shared" si="1"/>
        <v>0</v>
      </c>
    </row>
    <row r="55" spans="1:16" ht="78" customHeight="1">
      <c r="A55" s="159"/>
      <c r="B55" s="439"/>
      <c r="C55" s="440"/>
      <c r="D55" s="441"/>
      <c r="E55" s="441"/>
      <c r="F55" s="502" t="s">
        <v>655</v>
      </c>
      <c r="G55" s="502"/>
      <c r="H55" s="502"/>
      <c r="I55" s="160">
        <v>905</v>
      </c>
      <c r="J55" s="161">
        <v>104</v>
      </c>
      <c r="K55" s="162">
        <v>20430</v>
      </c>
      <c r="L55" s="160">
        <v>0</v>
      </c>
      <c r="M55" s="163">
        <v>73.50417999999999</v>
      </c>
      <c r="N55" s="163">
        <v>73.50417999999999</v>
      </c>
      <c r="O55" s="164">
        <f t="shared" si="0"/>
        <v>1</v>
      </c>
      <c r="P55" s="376">
        <f t="shared" si="1"/>
        <v>0</v>
      </c>
    </row>
    <row r="56" spans="1:16" ht="30" customHeight="1">
      <c r="A56" s="159"/>
      <c r="B56" s="439"/>
      <c r="C56" s="440"/>
      <c r="D56" s="441"/>
      <c r="E56" s="441"/>
      <c r="F56" s="441"/>
      <c r="G56" s="503" t="s">
        <v>149</v>
      </c>
      <c r="H56" s="503"/>
      <c r="I56" s="160">
        <v>905</v>
      </c>
      <c r="J56" s="161">
        <v>104</v>
      </c>
      <c r="K56" s="162">
        <v>20430</v>
      </c>
      <c r="L56" s="160">
        <v>500</v>
      </c>
      <c r="M56" s="163">
        <v>73.50417999999999</v>
      </c>
      <c r="N56" s="163">
        <v>73.50417999999999</v>
      </c>
      <c r="O56" s="164">
        <f t="shared" si="0"/>
        <v>1</v>
      </c>
      <c r="P56" s="376">
        <f t="shared" si="1"/>
        <v>0</v>
      </c>
    </row>
    <row r="57" spans="1:16" ht="15.75">
      <c r="A57" s="159"/>
      <c r="B57" s="439"/>
      <c r="C57" s="505" t="s">
        <v>94</v>
      </c>
      <c r="D57" s="505"/>
      <c r="E57" s="505"/>
      <c r="F57" s="505"/>
      <c r="G57" s="505"/>
      <c r="H57" s="505"/>
      <c r="I57" s="160">
        <v>905</v>
      </c>
      <c r="J57" s="161">
        <v>701</v>
      </c>
      <c r="K57" s="162">
        <v>0</v>
      </c>
      <c r="L57" s="160">
        <v>0</v>
      </c>
      <c r="M57" s="163">
        <v>2194.564</v>
      </c>
      <c r="N57" s="163">
        <v>2075.02004</v>
      </c>
      <c r="O57" s="164">
        <f t="shared" si="0"/>
        <v>0.9455272391235799</v>
      </c>
      <c r="P57" s="376">
        <f t="shared" si="1"/>
        <v>-119.54395999999997</v>
      </c>
    </row>
    <row r="58" spans="1:16" ht="15.75">
      <c r="A58" s="159"/>
      <c r="B58" s="439"/>
      <c r="C58" s="440"/>
      <c r="D58" s="502" t="s">
        <v>255</v>
      </c>
      <c r="E58" s="502"/>
      <c r="F58" s="502"/>
      <c r="G58" s="502"/>
      <c r="H58" s="502"/>
      <c r="I58" s="160">
        <v>905</v>
      </c>
      <c r="J58" s="161">
        <v>701</v>
      </c>
      <c r="K58" s="162">
        <v>4200000</v>
      </c>
      <c r="L58" s="160">
        <v>0</v>
      </c>
      <c r="M58" s="163">
        <v>2194.564</v>
      </c>
      <c r="N58" s="163">
        <v>2075.02004</v>
      </c>
      <c r="O58" s="164">
        <f t="shared" si="0"/>
        <v>0.9455272391235799</v>
      </c>
      <c r="P58" s="376">
        <f t="shared" si="1"/>
        <v>-119.54395999999997</v>
      </c>
    </row>
    <row r="59" spans="1:16" ht="31.5" customHeight="1">
      <c r="A59" s="159"/>
      <c r="B59" s="439"/>
      <c r="C59" s="440"/>
      <c r="D59" s="441"/>
      <c r="E59" s="502" t="s">
        <v>173</v>
      </c>
      <c r="F59" s="502"/>
      <c r="G59" s="502"/>
      <c r="H59" s="502"/>
      <c r="I59" s="160">
        <v>905</v>
      </c>
      <c r="J59" s="161">
        <v>701</v>
      </c>
      <c r="K59" s="162">
        <v>4209900</v>
      </c>
      <c r="L59" s="160">
        <v>0</v>
      </c>
      <c r="M59" s="163">
        <v>2194.564</v>
      </c>
      <c r="N59" s="163">
        <v>2075.02004</v>
      </c>
      <c r="O59" s="164">
        <f t="shared" si="0"/>
        <v>0.9455272391235799</v>
      </c>
      <c r="P59" s="376">
        <f t="shared" si="1"/>
        <v>-119.54395999999997</v>
      </c>
    </row>
    <row r="60" spans="1:16" ht="97.5" customHeight="1">
      <c r="A60" s="159"/>
      <c r="B60" s="439"/>
      <c r="C60" s="440"/>
      <c r="D60" s="441"/>
      <c r="E60" s="441"/>
      <c r="F60" s="502" t="s">
        <v>656</v>
      </c>
      <c r="G60" s="502"/>
      <c r="H60" s="502"/>
      <c r="I60" s="160">
        <v>905</v>
      </c>
      <c r="J60" s="161">
        <v>701</v>
      </c>
      <c r="K60" s="162">
        <v>4209902</v>
      </c>
      <c r="L60" s="160">
        <v>0</v>
      </c>
      <c r="M60" s="163">
        <v>1724.564</v>
      </c>
      <c r="N60" s="163">
        <v>1605.02004</v>
      </c>
      <c r="O60" s="164">
        <f t="shared" si="0"/>
        <v>0.9306816331548148</v>
      </c>
      <c r="P60" s="376">
        <f t="shared" si="1"/>
        <v>-119.54395999999997</v>
      </c>
    </row>
    <row r="61" spans="1:16" ht="30.75" customHeight="1">
      <c r="A61" s="159"/>
      <c r="B61" s="439"/>
      <c r="C61" s="440"/>
      <c r="D61" s="441"/>
      <c r="E61" s="441"/>
      <c r="F61" s="441"/>
      <c r="G61" s="503" t="s">
        <v>175</v>
      </c>
      <c r="H61" s="503"/>
      <c r="I61" s="160">
        <v>905</v>
      </c>
      <c r="J61" s="161">
        <v>701</v>
      </c>
      <c r="K61" s="162">
        <v>4209902</v>
      </c>
      <c r="L61" s="160">
        <v>1</v>
      </c>
      <c r="M61" s="163">
        <v>1724.564</v>
      </c>
      <c r="N61" s="163">
        <v>1605.02004</v>
      </c>
      <c r="O61" s="164">
        <f t="shared" si="0"/>
        <v>0.9306816331548148</v>
      </c>
      <c r="P61" s="376">
        <f t="shared" si="1"/>
        <v>-119.54395999999997</v>
      </c>
    </row>
    <row r="62" spans="1:16" ht="78" customHeight="1">
      <c r="A62" s="159"/>
      <c r="B62" s="439"/>
      <c r="C62" s="440"/>
      <c r="D62" s="441"/>
      <c r="E62" s="441"/>
      <c r="F62" s="502" t="s">
        <v>657</v>
      </c>
      <c r="G62" s="502"/>
      <c r="H62" s="502"/>
      <c r="I62" s="160">
        <v>905</v>
      </c>
      <c r="J62" s="161">
        <v>701</v>
      </c>
      <c r="K62" s="162">
        <v>4209908</v>
      </c>
      <c r="L62" s="160">
        <v>0</v>
      </c>
      <c r="M62" s="163">
        <v>470</v>
      </c>
      <c r="N62" s="163">
        <v>470</v>
      </c>
      <c r="O62" s="164">
        <f t="shared" si="0"/>
        <v>1</v>
      </c>
      <c r="P62" s="376">
        <f t="shared" si="1"/>
        <v>0</v>
      </c>
    </row>
    <row r="63" spans="1:16" ht="30.75" customHeight="1">
      <c r="A63" s="159"/>
      <c r="B63" s="439"/>
      <c r="C63" s="440"/>
      <c r="D63" s="441"/>
      <c r="E63" s="441"/>
      <c r="F63" s="441"/>
      <c r="G63" s="503" t="s">
        <v>175</v>
      </c>
      <c r="H63" s="503"/>
      <c r="I63" s="160">
        <v>905</v>
      </c>
      <c r="J63" s="161">
        <v>701</v>
      </c>
      <c r="K63" s="162">
        <v>4209908</v>
      </c>
      <c r="L63" s="160">
        <v>1</v>
      </c>
      <c r="M63" s="163">
        <v>470</v>
      </c>
      <c r="N63" s="163">
        <v>470</v>
      </c>
      <c r="O63" s="164">
        <f t="shared" si="0"/>
        <v>1</v>
      </c>
      <c r="P63" s="376">
        <f t="shared" si="1"/>
        <v>0</v>
      </c>
    </row>
    <row r="64" spans="1:16" ht="15.75">
      <c r="A64" s="159"/>
      <c r="B64" s="439"/>
      <c r="C64" s="505" t="s">
        <v>96</v>
      </c>
      <c r="D64" s="505"/>
      <c r="E64" s="505"/>
      <c r="F64" s="505"/>
      <c r="G64" s="505"/>
      <c r="H64" s="505"/>
      <c r="I64" s="160">
        <v>905</v>
      </c>
      <c r="J64" s="161">
        <v>702</v>
      </c>
      <c r="K64" s="162">
        <v>0</v>
      </c>
      <c r="L64" s="160">
        <v>0</v>
      </c>
      <c r="M64" s="163">
        <v>1077143.9732599999</v>
      </c>
      <c r="N64" s="163">
        <v>1045691.81176</v>
      </c>
      <c r="O64" s="164">
        <f t="shared" si="0"/>
        <v>0.9708004108264104</v>
      </c>
      <c r="P64" s="376">
        <f t="shared" si="1"/>
        <v>-31452.16149999993</v>
      </c>
    </row>
    <row r="65" spans="1:16" ht="15.75">
      <c r="A65" s="159"/>
      <c r="B65" s="439"/>
      <c r="C65" s="440"/>
      <c r="D65" s="502" t="s">
        <v>259</v>
      </c>
      <c r="E65" s="502"/>
      <c r="F65" s="502"/>
      <c r="G65" s="502"/>
      <c r="H65" s="502"/>
      <c r="I65" s="160">
        <v>905</v>
      </c>
      <c r="J65" s="161">
        <v>702</v>
      </c>
      <c r="K65" s="162">
        <v>4210000</v>
      </c>
      <c r="L65" s="160">
        <v>0</v>
      </c>
      <c r="M65" s="163">
        <v>866000</v>
      </c>
      <c r="N65" s="163">
        <v>837837.3999500002</v>
      </c>
      <c r="O65" s="164">
        <f t="shared" si="0"/>
        <v>0.9674796766166285</v>
      </c>
      <c r="P65" s="376">
        <f t="shared" si="1"/>
        <v>-28162.600049999775</v>
      </c>
    </row>
    <row r="66" spans="1:16" ht="30.75" customHeight="1">
      <c r="A66" s="159"/>
      <c r="B66" s="439"/>
      <c r="C66" s="440"/>
      <c r="D66" s="441"/>
      <c r="E66" s="502" t="s">
        <v>173</v>
      </c>
      <c r="F66" s="502"/>
      <c r="G66" s="502"/>
      <c r="H66" s="502"/>
      <c r="I66" s="160">
        <v>905</v>
      </c>
      <c r="J66" s="161">
        <v>702</v>
      </c>
      <c r="K66" s="162">
        <v>4219900</v>
      </c>
      <c r="L66" s="160">
        <v>0</v>
      </c>
      <c r="M66" s="163">
        <v>866000</v>
      </c>
      <c r="N66" s="163">
        <v>837837.3999500002</v>
      </c>
      <c r="O66" s="164">
        <f t="shared" si="0"/>
        <v>0.9674796766166285</v>
      </c>
      <c r="P66" s="376">
        <f t="shared" si="1"/>
        <v>-28162.600049999775</v>
      </c>
    </row>
    <row r="67" spans="1:16" ht="110.25" customHeight="1">
      <c r="A67" s="159"/>
      <c r="B67" s="439"/>
      <c r="C67" s="440"/>
      <c r="D67" s="441"/>
      <c r="E67" s="441"/>
      <c r="F67" s="502" t="s">
        <v>658</v>
      </c>
      <c r="G67" s="502"/>
      <c r="H67" s="502"/>
      <c r="I67" s="160">
        <v>905</v>
      </c>
      <c r="J67" s="161">
        <v>702</v>
      </c>
      <c r="K67" s="162">
        <v>4219902</v>
      </c>
      <c r="L67" s="160">
        <v>0</v>
      </c>
      <c r="M67" s="163">
        <v>865446.94619</v>
      </c>
      <c r="N67" s="163">
        <v>837284.3461400003</v>
      </c>
      <c r="O67" s="164">
        <f t="shared" si="0"/>
        <v>0.9674588948820244</v>
      </c>
      <c r="P67" s="376">
        <f t="shared" si="1"/>
        <v>-28162.600049999775</v>
      </c>
    </row>
    <row r="68" spans="1:16" ht="30" customHeight="1">
      <c r="A68" s="159"/>
      <c r="B68" s="439"/>
      <c r="C68" s="440"/>
      <c r="D68" s="441"/>
      <c r="E68" s="441"/>
      <c r="F68" s="441"/>
      <c r="G68" s="503" t="s">
        <v>175</v>
      </c>
      <c r="H68" s="503"/>
      <c r="I68" s="160">
        <v>905</v>
      </c>
      <c r="J68" s="161">
        <v>702</v>
      </c>
      <c r="K68" s="162">
        <v>4219902</v>
      </c>
      <c r="L68" s="160">
        <v>1</v>
      </c>
      <c r="M68" s="163">
        <v>865446.94619</v>
      </c>
      <c r="N68" s="163">
        <v>837284.3461400003</v>
      </c>
      <c r="O68" s="164">
        <f t="shared" si="0"/>
        <v>0.9674588948820244</v>
      </c>
      <c r="P68" s="376">
        <f t="shared" si="1"/>
        <v>-28162.600049999775</v>
      </c>
    </row>
    <row r="69" spans="1:16" ht="15.75">
      <c r="A69" s="159"/>
      <c r="B69" s="439"/>
      <c r="C69" s="440"/>
      <c r="D69" s="441"/>
      <c r="E69" s="441"/>
      <c r="F69" s="441"/>
      <c r="G69" s="442"/>
      <c r="H69" s="443" t="s">
        <v>171</v>
      </c>
      <c r="I69" s="160">
        <v>905</v>
      </c>
      <c r="J69" s="161">
        <v>702</v>
      </c>
      <c r="K69" s="162">
        <v>4219902</v>
      </c>
      <c r="L69" s="160">
        <v>1</v>
      </c>
      <c r="M69" s="163">
        <v>26.702420000000004</v>
      </c>
      <c r="N69" s="163">
        <v>4.77977</v>
      </c>
      <c r="O69" s="164">
        <f t="shared" si="0"/>
        <v>0.17900137890123816</v>
      </c>
      <c r="P69" s="376">
        <f t="shared" si="1"/>
        <v>-21.922650000000004</v>
      </c>
    </row>
    <row r="70" spans="1:16" ht="124.5" customHeight="1">
      <c r="A70" s="159"/>
      <c r="B70" s="439"/>
      <c r="C70" s="440"/>
      <c r="D70" s="441"/>
      <c r="E70" s="441"/>
      <c r="F70" s="502" t="s">
        <v>659</v>
      </c>
      <c r="G70" s="502"/>
      <c r="H70" s="502"/>
      <c r="I70" s="160">
        <v>905</v>
      </c>
      <c r="J70" s="161">
        <v>702</v>
      </c>
      <c r="K70" s="162">
        <v>4219910</v>
      </c>
      <c r="L70" s="160">
        <v>0</v>
      </c>
      <c r="M70" s="163">
        <v>553.0538100000001</v>
      </c>
      <c r="N70" s="163">
        <v>553.0538100000001</v>
      </c>
      <c r="O70" s="164">
        <f t="shared" si="0"/>
        <v>1</v>
      </c>
      <c r="P70" s="376">
        <f t="shared" si="1"/>
        <v>0</v>
      </c>
    </row>
    <row r="71" spans="1:16" ht="30" customHeight="1">
      <c r="A71" s="159"/>
      <c r="B71" s="439"/>
      <c r="C71" s="440"/>
      <c r="D71" s="441"/>
      <c r="E71" s="441"/>
      <c r="F71" s="441"/>
      <c r="G71" s="503" t="s">
        <v>175</v>
      </c>
      <c r="H71" s="503"/>
      <c r="I71" s="160">
        <v>905</v>
      </c>
      <c r="J71" s="161">
        <v>702</v>
      </c>
      <c r="K71" s="162">
        <v>4219910</v>
      </c>
      <c r="L71" s="160">
        <v>1</v>
      </c>
      <c r="M71" s="163">
        <v>553.0538100000001</v>
      </c>
      <c r="N71" s="163">
        <v>553.0538100000001</v>
      </c>
      <c r="O71" s="164">
        <f t="shared" si="0"/>
        <v>1</v>
      </c>
      <c r="P71" s="376">
        <f t="shared" si="1"/>
        <v>0</v>
      </c>
    </row>
    <row r="72" spans="1:16" ht="19.5" customHeight="1">
      <c r="A72" s="159"/>
      <c r="B72" s="439"/>
      <c r="C72" s="440"/>
      <c r="D72" s="502" t="s">
        <v>172</v>
      </c>
      <c r="E72" s="502"/>
      <c r="F72" s="502"/>
      <c r="G72" s="502"/>
      <c r="H72" s="502"/>
      <c r="I72" s="160">
        <v>905</v>
      </c>
      <c r="J72" s="161">
        <v>702</v>
      </c>
      <c r="K72" s="162">
        <v>4230000</v>
      </c>
      <c r="L72" s="160">
        <v>0</v>
      </c>
      <c r="M72" s="163">
        <v>551.3349000000002</v>
      </c>
      <c r="N72" s="163">
        <v>480.38126</v>
      </c>
      <c r="O72" s="164">
        <f t="shared" si="0"/>
        <v>0.8713057345000287</v>
      </c>
      <c r="P72" s="376">
        <f t="shared" si="1"/>
        <v>-70.95364000000018</v>
      </c>
    </row>
    <row r="73" spans="1:16" ht="34.5" customHeight="1">
      <c r="A73" s="159"/>
      <c r="B73" s="439"/>
      <c r="C73" s="440"/>
      <c r="D73" s="441"/>
      <c r="E73" s="502" t="s">
        <v>173</v>
      </c>
      <c r="F73" s="502"/>
      <c r="G73" s="502"/>
      <c r="H73" s="502"/>
      <c r="I73" s="160">
        <v>905</v>
      </c>
      <c r="J73" s="161">
        <v>702</v>
      </c>
      <c r="K73" s="162">
        <v>4239900</v>
      </c>
      <c r="L73" s="160">
        <v>0</v>
      </c>
      <c r="M73" s="163">
        <v>551.3349000000002</v>
      </c>
      <c r="N73" s="163">
        <v>480.38126</v>
      </c>
      <c r="O73" s="164">
        <f t="shared" si="0"/>
        <v>0.8713057345000287</v>
      </c>
      <c r="P73" s="376">
        <f t="shared" si="1"/>
        <v>-70.95364000000018</v>
      </c>
    </row>
    <row r="74" spans="1:16" ht="99" customHeight="1">
      <c r="A74" s="159"/>
      <c r="B74" s="439"/>
      <c r="C74" s="440"/>
      <c r="D74" s="441"/>
      <c r="E74" s="441"/>
      <c r="F74" s="502" t="s">
        <v>660</v>
      </c>
      <c r="G74" s="502"/>
      <c r="H74" s="502"/>
      <c r="I74" s="160">
        <v>905</v>
      </c>
      <c r="J74" s="161">
        <v>702</v>
      </c>
      <c r="K74" s="162">
        <v>4239905</v>
      </c>
      <c r="L74" s="160">
        <v>0</v>
      </c>
      <c r="M74" s="163">
        <v>250.69889999999998</v>
      </c>
      <c r="N74" s="163">
        <v>233.3173</v>
      </c>
      <c r="O74" s="164">
        <f t="shared" si="0"/>
        <v>0.9306674261434733</v>
      </c>
      <c r="P74" s="376">
        <f t="shared" si="1"/>
        <v>-17.38159999999999</v>
      </c>
    </row>
    <row r="75" spans="1:16" ht="30.75" customHeight="1">
      <c r="A75" s="159"/>
      <c r="B75" s="439"/>
      <c r="C75" s="440"/>
      <c r="D75" s="441"/>
      <c r="E75" s="441"/>
      <c r="F75" s="441"/>
      <c r="G75" s="503" t="s">
        <v>175</v>
      </c>
      <c r="H75" s="503"/>
      <c r="I75" s="160">
        <v>905</v>
      </c>
      <c r="J75" s="161">
        <v>702</v>
      </c>
      <c r="K75" s="162">
        <v>4239905</v>
      </c>
      <c r="L75" s="160">
        <v>1</v>
      </c>
      <c r="M75" s="163">
        <v>250.69889999999998</v>
      </c>
      <c r="N75" s="163">
        <v>233.3173</v>
      </c>
      <c r="O75" s="164">
        <f t="shared" si="0"/>
        <v>0.9306674261434733</v>
      </c>
      <c r="P75" s="376">
        <f t="shared" si="1"/>
        <v>-17.38159999999999</v>
      </c>
    </row>
    <row r="76" spans="1:16" ht="96" customHeight="1">
      <c r="A76" s="159"/>
      <c r="B76" s="439"/>
      <c r="C76" s="440"/>
      <c r="D76" s="441"/>
      <c r="E76" s="441"/>
      <c r="F76" s="502" t="s">
        <v>661</v>
      </c>
      <c r="G76" s="502"/>
      <c r="H76" s="502"/>
      <c r="I76" s="160">
        <v>905</v>
      </c>
      <c r="J76" s="161">
        <v>702</v>
      </c>
      <c r="K76" s="162">
        <v>4239906</v>
      </c>
      <c r="L76" s="160">
        <v>0</v>
      </c>
      <c r="M76" s="163">
        <v>300.636</v>
      </c>
      <c r="N76" s="163">
        <v>247.06395999999998</v>
      </c>
      <c r="O76" s="164">
        <f t="shared" si="0"/>
        <v>0.8218043081999493</v>
      </c>
      <c r="P76" s="376">
        <f t="shared" si="1"/>
        <v>-53.572040000000044</v>
      </c>
    </row>
    <row r="77" spans="1:16" ht="31.5" customHeight="1">
      <c r="A77" s="159"/>
      <c r="B77" s="439"/>
      <c r="C77" s="440"/>
      <c r="D77" s="441"/>
      <c r="E77" s="441"/>
      <c r="F77" s="441"/>
      <c r="G77" s="503" t="s">
        <v>175</v>
      </c>
      <c r="H77" s="503"/>
      <c r="I77" s="160">
        <v>905</v>
      </c>
      <c r="J77" s="161">
        <v>702</v>
      </c>
      <c r="K77" s="162">
        <v>4239906</v>
      </c>
      <c r="L77" s="160">
        <v>1</v>
      </c>
      <c r="M77" s="163">
        <v>300.636</v>
      </c>
      <c r="N77" s="163">
        <v>247.06395999999998</v>
      </c>
      <c r="O77" s="164">
        <f t="shared" si="0"/>
        <v>0.8218043081999493</v>
      </c>
      <c r="P77" s="376">
        <f t="shared" si="1"/>
        <v>-53.572040000000044</v>
      </c>
    </row>
    <row r="78" spans="1:16" ht="15.75">
      <c r="A78" s="159"/>
      <c r="B78" s="439"/>
      <c r="C78" s="440"/>
      <c r="D78" s="502" t="s">
        <v>269</v>
      </c>
      <c r="E78" s="502"/>
      <c r="F78" s="502"/>
      <c r="G78" s="502"/>
      <c r="H78" s="502"/>
      <c r="I78" s="160">
        <v>905</v>
      </c>
      <c r="J78" s="161">
        <v>702</v>
      </c>
      <c r="K78" s="162">
        <v>4240000</v>
      </c>
      <c r="L78" s="160">
        <v>0</v>
      </c>
      <c r="M78" s="163">
        <v>133290.01221000002</v>
      </c>
      <c r="N78" s="163">
        <v>133290.01221</v>
      </c>
      <c r="O78" s="164">
        <f aca="true" t="shared" si="2" ref="O78:O141">N78/M78</f>
        <v>0.9999999999999998</v>
      </c>
      <c r="P78" s="376">
        <f aca="true" t="shared" si="3" ref="P78:P141">N78-M78</f>
        <v>0</v>
      </c>
    </row>
    <row r="79" spans="1:16" ht="31.5" customHeight="1">
      <c r="A79" s="159"/>
      <c r="B79" s="439"/>
      <c r="C79" s="440"/>
      <c r="D79" s="441"/>
      <c r="E79" s="502" t="s">
        <v>173</v>
      </c>
      <c r="F79" s="502"/>
      <c r="G79" s="502"/>
      <c r="H79" s="502"/>
      <c r="I79" s="160">
        <v>905</v>
      </c>
      <c r="J79" s="161">
        <v>702</v>
      </c>
      <c r="K79" s="162">
        <v>4249900</v>
      </c>
      <c r="L79" s="160">
        <v>0</v>
      </c>
      <c r="M79" s="163">
        <v>133290.01221000002</v>
      </c>
      <c r="N79" s="163">
        <v>133290.01221</v>
      </c>
      <c r="O79" s="164">
        <f t="shared" si="2"/>
        <v>0.9999999999999998</v>
      </c>
      <c r="P79" s="376">
        <f t="shared" si="3"/>
        <v>0</v>
      </c>
    </row>
    <row r="80" spans="1:16" ht="135" customHeight="1">
      <c r="A80" s="159"/>
      <c r="B80" s="439"/>
      <c r="C80" s="440"/>
      <c r="D80" s="441"/>
      <c r="E80" s="441"/>
      <c r="F80" s="502" t="s">
        <v>662</v>
      </c>
      <c r="G80" s="502"/>
      <c r="H80" s="502"/>
      <c r="I80" s="160">
        <v>905</v>
      </c>
      <c r="J80" s="161">
        <v>702</v>
      </c>
      <c r="K80" s="162">
        <v>4249901</v>
      </c>
      <c r="L80" s="160">
        <v>0</v>
      </c>
      <c r="M80" s="163">
        <v>133290.01221000002</v>
      </c>
      <c r="N80" s="163">
        <v>133290.01221</v>
      </c>
      <c r="O80" s="164">
        <f t="shared" si="2"/>
        <v>0.9999999999999998</v>
      </c>
      <c r="P80" s="376">
        <f t="shared" si="3"/>
        <v>0</v>
      </c>
    </row>
    <row r="81" spans="1:16" ht="29.25" customHeight="1">
      <c r="A81" s="159"/>
      <c r="B81" s="439"/>
      <c r="C81" s="440"/>
      <c r="D81" s="441"/>
      <c r="E81" s="441"/>
      <c r="F81" s="441"/>
      <c r="G81" s="503" t="s">
        <v>175</v>
      </c>
      <c r="H81" s="503"/>
      <c r="I81" s="160">
        <v>905</v>
      </c>
      <c r="J81" s="161">
        <v>702</v>
      </c>
      <c r="K81" s="162">
        <v>4249901</v>
      </c>
      <c r="L81" s="160">
        <v>1</v>
      </c>
      <c r="M81" s="163">
        <v>133290.01221000002</v>
      </c>
      <c r="N81" s="163">
        <v>133290.01221</v>
      </c>
      <c r="O81" s="164">
        <f t="shared" si="2"/>
        <v>0.9999999999999998</v>
      </c>
      <c r="P81" s="376">
        <f t="shared" si="3"/>
        <v>0</v>
      </c>
    </row>
    <row r="82" spans="1:16" ht="15.75">
      <c r="A82" s="159"/>
      <c r="B82" s="439"/>
      <c r="C82" s="440"/>
      <c r="D82" s="441"/>
      <c r="E82" s="441"/>
      <c r="F82" s="441"/>
      <c r="G82" s="442"/>
      <c r="H82" s="443" t="s">
        <v>171</v>
      </c>
      <c r="I82" s="160">
        <v>905</v>
      </c>
      <c r="J82" s="161">
        <v>702</v>
      </c>
      <c r="K82" s="162">
        <v>4249901</v>
      </c>
      <c r="L82" s="160">
        <v>1</v>
      </c>
      <c r="M82" s="163">
        <v>106.68745999999999</v>
      </c>
      <c r="N82" s="163">
        <v>106.68746</v>
      </c>
      <c r="O82" s="164">
        <f t="shared" si="2"/>
        <v>1.0000000000000002</v>
      </c>
      <c r="P82" s="376">
        <f t="shared" si="3"/>
        <v>0</v>
      </c>
    </row>
    <row r="83" spans="1:16" ht="15.75">
      <c r="A83" s="159"/>
      <c r="B83" s="439"/>
      <c r="C83" s="440"/>
      <c r="D83" s="502" t="s">
        <v>271</v>
      </c>
      <c r="E83" s="502"/>
      <c r="F83" s="502"/>
      <c r="G83" s="502"/>
      <c r="H83" s="502"/>
      <c r="I83" s="160">
        <v>905</v>
      </c>
      <c r="J83" s="161">
        <v>702</v>
      </c>
      <c r="K83" s="162">
        <v>4330000</v>
      </c>
      <c r="L83" s="160">
        <v>0</v>
      </c>
      <c r="M83" s="163">
        <v>48788.78779</v>
      </c>
      <c r="N83" s="163">
        <v>48780.54779</v>
      </c>
      <c r="O83" s="164">
        <f t="shared" si="2"/>
        <v>0.9998311087367968</v>
      </c>
      <c r="P83" s="376">
        <f t="shared" si="3"/>
        <v>-8.240000000005239</v>
      </c>
    </row>
    <row r="84" spans="1:16" ht="30.75" customHeight="1">
      <c r="A84" s="159"/>
      <c r="B84" s="439"/>
      <c r="C84" s="440"/>
      <c r="D84" s="441"/>
      <c r="E84" s="502" t="s">
        <v>173</v>
      </c>
      <c r="F84" s="502"/>
      <c r="G84" s="502"/>
      <c r="H84" s="502"/>
      <c r="I84" s="160">
        <v>905</v>
      </c>
      <c r="J84" s="161">
        <v>702</v>
      </c>
      <c r="K84" s="162">
        <v>4339900</v>
      </c>
      <c r="L84" s="160">
        <v>0</v>
      </c>
      <c r="M84" s="163">
        <v>48788.78779</v>
      </c>
      <c r="N84" s="163">
        <v>48780.54779</v>
      </c>
      <c r="O84" s="164">
        <f t="shared" si="2"/>
        <v>0.9998311087367968</v>
      </c>
      <c r="P84" s="376">
        <f t="shared" si="3"/>
        <v>-8.240000000005239</v>
      </c>
    </row>
    <row r="85" spans="1:16" ht="126" customHeight="1">
      <c r="A85" s="159"/>
      <c r="B85" s="439"/>
      <c r="C85" s="440"/>
      <c r="D85" s="441"/>
      <c r="E85" s="441"/>
      <c r="F85" s="502" t="s">
        <v>663</v>
      </c>
      <c r="G85" s="502"/>
      <c r="H85" s="502"/>
      <c r="I85" s="160">
        <v>905</v>
      </c>
      <c r="J85" s="161">
        <v>702</v>
      </c>
      <c r="K85" s="162">
        <v>4339901</v>
      </c>
      <c r="L85" s="160">
        <v>0</v>
      </c>
      <c r="M85" s="163">
        <v>48788.78779</v>
      </c>
      <c r="N85" s="163">
        <v>48780.54779</v>
      </c>
      <c r="O85" s="164">
        <f t="shared" si="2"/>
        <v>0.9998311087367968</v>
      </c>
      <c r="P85" s="376">
        <f t="shared" si="3"/>
        <v>-8.240000000005239</v>
      </c>
    </row>
    <row r="86" spans="1:16" ht="30" customHeight="1">
      <c r="A86" s="159"/>
      <c r="B86" s="439"/>
      <c r="C86" s="440"/>
      <c r="D86" s="441"/>
      <c r="E86" s="441"/>
      <c r="F86" s="441"/>
      <c r="G86" s="503" t="s">
        <v>175</v>
      </c>
      <c r="H86" s="503"/>
      <c r="I86" s="160">
        <v>905</v>
      </c>
      <c r="J86" s="161">
        <v>702</v>
      </c>
      <c r="K86" s="162">
        <v>4339901</v>
      </c>
      <c r="L86" s="160">
        <v>1</v>
      </c>
      <c r="M86" s="163">
        <v>48788.78779</v>
      </c>
      <c r="N86" s="163">
        <v>48780.54779</v>
      </c>
      <c r="O86" s="164">
        <f t="shared" si="2"/>
        <v>0.9998311087367968</v>
      </c>
      <c r="P86" s="376">
        <f t="shared" si="3"/>
        <v>-8.240000000005239</v>
      </c>
    </row>
    <row r="87" spans="1:16" ht="15.75">
      <c r="A87" s="159"/>
      <c r="B87" s="439"/>
      <c r="C87" s="440"/>
      <c r="D87" s="441"/>
      <c r="E87" s="441"/>
      <c r="F87" s="441"/>
      <c r="G87" s="442"/>
      <c r="H87" s="443" t="s">
        <v>171</v>
      </c>
      <c r="I87" s="160">
        <v>905</v>
      </c>
      <c r="J87" s="161">
        <v>702</v>
      </c>
      <c r="K87" s="162">
        <v>4339901</v>
      </c>
      <c r="L87" s="160">
        <v>1</v>
      </c>
      <c r="M87" s="163">
        <v>14.263</v>
      </c>
      <c r="N87" s="163">
        <v>14.263</v>
      </c>
      <c r="O87" s="164">
        <f t="shared" si="2"/>
        <v>1</v>
      </c>
      <c r="P87" s="376">
        <f t="shared" si="3"/>
        <v>0</v>
      </c>
    </row>
    <row r="88" spans="1:16" ht="30.75" customHeight="1">
      <c r="A88" s="159"/>
      <c r="B88" s="439"/>
      <c r="C88" s="440"/>
      <c r="D88" s="502" t="s">
        <v>274</v>
      </c>
      <c r="E88" s="502"/>
      <c r="F88" s="502"/>
      <c r="G88" s="502"/>
      <c r="H88" s="502"/>
      <c r="I88" s="160">
        <v>905</v>
      </c>
      <c r="J88" s="161">
        <v>702</v>
      </c>
      <c r="K88" s="162">
        <v>5200000</v>
      </c>
      <c r="L88" s="160">
        <v>0</v>
      </c>
      <c r="M88" s="163">
        <v>28513.838359999998</v>
      </c>
      <c r="N88" s="163">
        <v>25303.47055</v>
      </c>
      <c r="O88" s="164">
        <f t="shared" si="2"/>
        <v>0.8874101841545264</v>
      </c>
      <c r="P88" s="376">
        <f t="shared" si="3"/>
        <v>-3210.3678099999997</v>
      </c>
    </row>
    <row r="89" spans="1:16" ht="30" customHeight="1">
      <c r="A89" s="159"/>
      <c r="B89" s="439"/>
      <c r="C89" s="440"/>
      <c r="D89" s="441"/>
      <c r="E89" s="502" t="s">
        <v>275</v>
      </c>
      <c r="F89" s="502"/>
      <c r="G89" s="502"/>
      <c r="H89" s="502"/>
      <c r="I89" s="160">
        <v>905</v>
      </c>
      <c r="J89" s="161">
        <v>702</v>
      </c>
      <c r="K89" s="162">
        <v>5200900</v>
      </c>
      <c r="L89" s="160">
        <v>0</v>
      </c>
      <c r="M89" s="163">
        <v>28513.838359999998</v>
      </c>
      <c r="N89" s="163">
        <v>25303.47055</v>
      </c>
      <c r="O89" s="164">
        <f t="shared" si="2"/>
        <v>0.8874101841545264</v>
      </c>
      <c r="P89" s="376">
        <f t="shared" si="3"/>
        <v>-3210.3678099999997</v>
      </c>
    </row>
    <row r="90" spans="1:16" ht="64.5" customHeight="1">
      <c r="A90" s="159"/>
      <c r="B90" s="439"/>
      <c r="C90" s="440"/>
      <c r="D90" s="441"/>
      <c r="E90" s="441"/>
      <c r="F90" s="502" t="s">
        <v>664</v>
      </c>
      <c r="G90" s="502"/>
      <c r="H90" s="502"/>
      <c r="I90" s="160">
        <v>905</v>
      </c>
      <c r="J90" s="161">
        <v>702</v>
      </c>
      <c r="K90" s="162">
        <v>5200901</v>
      </c>
      <c r="L90" s="160">
        <v>0</v>
      </c>
      <c r="M90" s="163">
        <v>17937.5</v>
      </c>
      <c r="N90" s="163">
        <v>14835.09368</v>
      </c>
      <c r="O90" s="164">
        <f t="shared" si="2"/>
        <v>0.8270435501045296</v>
      </c>
      <c r="P90" s="376">
        <f t="shared" si="3"/>
        <v>-3102.40632</v>
      </c>
    </row>
    <row r="91" spans="1:16" ht="30.75" customHeight="1">
      <c r="A91" s="159"/>
      <c r="B91" s="439"/>
      <c r="C91" s="440"/>
      <c r="D91" s="441"/>
      <c r="E91" s="441"/>
      <c r="F91" s="441"/>
      <c r="G91" s="503" t="s">
        <v>175</v>
      </c>
      <c r="H91" s="503"/>
      <c r="I91" s="160">
        <v>905</v>
      </c>
      <c r="J91" s="161">
        <v>702</v>
      </c>
      <c r="K91" s="162">
        <v>5200901</v>
      </c>
      <c r="L91" s="160">
        <v>1</v>
      </c>
      <c r="M91" s="163">
        <v>17937.5</v>
      </c>
      <c r="N91" s="163">
        <v>14835.09368</v>
      </c>
      <c r="O91" s="164">
        <f t="shared" si="2"/>
        <v>0.8270435501045296</v>
      </c>
      <c r="P91" s="376">
        <f t="shared" si="3"/>
        <v>-3102.40632</v>
      </c>
    </row>
    <row r="92" spans="1:16" ht="81" customHeight="1">
      <c r="A92" s="159"/>
      <c r="B92" s="439"/>
      <c r="C92" s="440"/>
      <c r="D92" s="441"/>
      <c r="E92" s="441"/>
      <c r="F92" s="502" t="s">
        <v>665</v>
      </c>
      <c r="G92" s="502"/>
      <c r="H92" s="502"/>
      <c r="I92" s="160">
        <v>905</v>
      </c>
      <c r="J92" s="161">
        <v>702</v>
      </c>
      <c r="K92" s="162">
        <v>5200902</v>
      </c>
      <c r="L92" s="160">
        <v>0</v>
      </c>
      <c r="M92" s="163">
        <v>443.9</v>
      </c>
      <c r="N92" s="163">
        <v>392.81203999999997</v>
      </c>
      <c r="O92" s="164">
        <f t="shared" si="2"/>
        <v>0.8849111061049786</v>
      </c>
      <c r="P92" s="376">
        <f t="shared" si="3"/>
        <v>-51.08796000000001</v>
      </c>
    </row>
    <row r="93" spans="1:16" ht="31.5" customHeight="1">
      <c r="A93" s="159"/>
      <c r="B93" s="439"/>
      <c r="C93" s="440"/>
      <c r="D93" s="441"/>
      <c r="E93" s="441"/>
      <c r="F93" s="441"/>
      <c r="G93" s="503" t="s">
        <v>175</v>
      </c>
      <c r="H93" s="503"/>
      <c r="I93" s="160">
        <v>905</v>
      </c>
      <c r="J93" s="161">
        <v>702</v>
      </c>
      <c r="K93" s="162">
        <v>5200902</v>
      </c>
      <c r="L93" s="160">
        <v>1</v>
      </c>
      <c r="M93" s="163">
        <v>443.9</v>
      </c>
      <c r="N93" s="163">
        <v>392.81203999999997</v>
      </c>
      <c r="O93" s="164">
        <f t="shared" si="2"/>
        <v>0.8849111061049786</v>
      </c>
      <c r="P93" s="376">
        <f t="shared" si="3"/>
        <v>-51.08796000000001</v>
      </c>
    </row>
    <row r="94" spans="1:16" ht="66" customHeight="1">
      <c r="A94" s="159"/>
      <c r="B94" s="439"/>
      <c r="C94" s="440"/>
      <c r="D94" s="441"/>
      <c r="E94" s="441"/>
      <c r="F94" s="502" t="s">
        <v>666</v>
      </c>
      <c r="G94" s="502"/>
      <c r="H94" s="502"/>
      <c r="I94" s="160">
        <v>905</v>
      </c>
      <c r="J94" s="161">
        <v>702</v>
      </c>
      <c r="K94" s="162">
        <v>5200903</v>
      </c>
      <c r="L94" s="160">
        <v>0</v>
      </c>
      <c r="M94" s="163">
        <v>9371.6</v>
      </c>
      <c r="N94" s="163">
        <v>9371.6</v>
      </c>
      <c r="O94" s="164">
        <f t="shared" si="2"/>
        <v>1</v>
      </c>
      <c r="P94" s="376">
        <f t="shared" si="3"/>
        <v>0</v>
      </c>
    </row>
    <row r="95" spans="1:16" ht="30.75" customHeight="1">
      <c r="A95" s="159"/>
      <c r="B95" s="439"/>
      <c r="C95" s="440"/>
      <c r="D95" s="441"/>
      <c r="E95" s="441"/>
      <c r="F95" s="441"/>
      <c r="G95" s="503" t="s">
        <v>175</v>
      </c>
      <c r="H95" s="503"/>
      <c r="I95" s="160">
        <v>905</v>
      </c>
      <c r="J95" s="161">
        <v>702</v>
      </c>
      <c r="K95" s="162">
        <v>5200903</v>
      </c>
      <c r="L95" s="160">
        <v>1</v>
      </c>
      <c r="M95" s="163">
        <v>9371.6</v>
      </c>
      <c r="N95" s="163">
        <v>9371.6</v>
      </c>
      <c r="O95" s="164">
        <f t="shared" si="2"/>
        <v>1</v>
      </c>
      <c r="P95" s="376">
        <f t="shared" si="3"/>
        <v>0</v>
      </c>
    </row>
    <row r="96" spans="1:16" ht="78.75" customHeight="1">
      <c r="A96" s="159"/>
      <c r="B96" s="439"/>
      <c r="C96" s="440"/>
      <c r="D96" s="441"/>
      <c r="E96" s="441"/>
      <c r="F96" s="502" t="s">
        <v>667</v>
      </c>
      <c r="G96" s="502"/>
      <c r="H96" s="502"/>
      <c r="I96" s="160">
        <v>905</v>
      </c>
      <c r="J96" s="161">
        <v>702</v>
      </c>
      <c r="K96" s="162">
        <v>5200904</v>
      </c>
      <c r="L96" s="160">
        <v>0</v>
      </c>
      <c r="M96" s="163">
        <v>222.4</v>
      </c>
      <c r="N96" s="163">
        <v>222.4</v>
      </c>
      <c r="O96" s="164">
        <f t="shared" si="2"/>
        <v>1</v>
      </c>
      <c r="P96" s="376">
        <f t="shared" si="3"/>
        <v>0</v>
      </c>
    </row>
    <row r="97" spans="1:16" ht="32.25" customHeight="1">
      <c r="A97" s="159"/>
      <c r="B97" s="439"/>
      <c r="C97" s="440"/>
      <c r="D97" s="441"/>
      <c r="E97" s="441"/>
      <c r="F97" s="441"/>
      <c r="G97" s="503" t="s">
        <v>175</v>
      </c>
      <c r="H97" s="503"/>
      <c r="I97" s="160">
        <v>905</v>
      </c>
      <c r="J97" s="161">
        <v>702</v>
      </c>
      <c r="K97" s="162">
        <v>5200904</v>
      </c>
      <c r="L97" s="160">
        <v>1</v>
      </c>
      <c r="M97" s="163">
        <v>222.4</v>
      </c>
      <c r="N97" s="163">
        <v>222.4</v>
      </c>
      <c r="O97" s="164">
        <f t="shared" si="2"/>
        <v>1</v>
      </c>
      <c r="P97" s="376">
        <f t="shared" si="3"/>
        <v>0</v>
      </c>
    </row>
    <row r="98" spans="1:16" ht="77.25" customHeight="1">
      <c r="A98" s="159"/>
      <c r="B98" s="439"/>
      <c r="C98" s="440"/>
      <c r="D98" s="441"/>
      <c r="E98" s="441"/>
      <c r="F98" s="502" t="s">
        <v>668</v>
      </c>
      <c r="G98" s="502"/>
      <c r="H98" s="502"/>
      <c r="I98" s="160">
        <v>905</v>
      </c>
      <c r="J98" s="161">
        <v>702</v>
      </c>
      <c r="K98" s="162">
        <v>5200905</v>
      </c>
      <c r="L98" s="160">
        <v>0</v>
      </c>
      <c r="M98" s="163">
        <v>538.43836</v>
      </c>
      <c r="N98" s="163">
        <v>481.56483</v>
      </c>
      <c r="O98" s="164">
        <f t="shared" si="2"/>
        <v>0.8943731832182239</v>
      </c>
      <c r="P98" s="376">
        <f t="shared" si="3"/>
        <v>-56.87353000000002</v>
      </c>
    </row>
    <row r="99" spans="1:16" ht="31.5" customHeight="1">
      <c r="A99" s="159"/>
      <c r="B99" s="439"/>
      <c r="C99" s="440"/>
      <c r="D99" s="441"/>
      <c r="E99" s="441"/>
      <c r="F99" s="441"/>
      <c r="G99" s="503" t="s">
        <v>175</v>
      </c>
      <c r="H99" s="503"/>
      <c r="I99" s="160">
        <v>905</v>
      </c>
      <c r="J99" s="161">
        <v>702</v>
      </c>
      <c r="K99" s="162">
        <v>5200905</v>
      </c>
      <c r="L99" s="160">
        <v>1</v>
      </c>
      <c r="M99" s="163">
        <v>538.43836</v>
      </c>
      <c r="N99" s="163">
        <v>481.56483</v>
      </c>
      <c r="O99" s="164">
        <f t="shared" si="2"/>
        <v>0.8943731832182239</v>
      </c>
      <c r="P99" s="376">
        <f t="shared" si="3"/>
        <v>-56.87353000000002</v>
      </c>
    </row>
    <row r="100" spans="1:16" ht="16.5" customHeight="1">
      <c r="A100" s="159"/>
      <c r="B100" s="439"/>
      <c r="C100" s="505" t="s">
        <v>105</v>
      </c>
      <c r="D100" s="505"/>
      <c r="E100" s="505"/>
      <c r="F100" s="505"/>
      <c r="G100" s="505"/>
      <c r="H100" s="505"/>
      <c r="I100" s="160">
        <v>905</v>
      </c>
      <c r="J100" s="161">
        <v>801</v>
      </c>
      <c r="K100" s="162">
        <v>0</v>
      </c>
      <c r="L100" s="160">
        <v>0</v>
      </c>
      <c r="M100" s="163">
        <v>635.05</v>
      </c>
      <c r="N100" s="163">
        <v>635.05</v>
      </c>
      <c r="O100" s="164">
        <f t="shared" si="2"/>
        <v>1</v>
      </c>
      <c r="P100" s="376">
        <f t="shared" si="3"/>
        <v>0</v>
      </c>
    </row>
    <row r="101" spans="1:16" ht="48" customHeight="1">
      <c r="A101" s="159"/>
      <c r="B101" s="439"/>
      <c r="C101" s="440"/>
      <c r="D101" s="502" t="s">
        <v>308</v>
      </c>
      <c r="E101" s="502"/>
      <c r="F101" s="502"/>
      <c r="G101" s="502"/>
      <c r="H101" s="502"/>
      <c r="I101" s="160">
        <v>905</v>
      </c>
      <c r="J101" s="161">
        <v>801</v>
      </c>
      <c r="K101" s="162">
        <v>4500000</v>
      </c>
      <c r="L101" s="160">
        <v>0</v>
      </c>
      <c r="M101" s="163">
        <v>635.05</v>
      </c>
      <c r="N101" s="163">
        <v>635.05</v>
      </c>
      <c r="O101" s="164">
        <f t="shared" si="2"/>
        <v>1</v>
      </c>
      <c r="P101" s="376">
        <f t="shared" si="3"/>
        <v>0</v>
      </c>
    </row>
    <row r="102" spans="1:16" ht="30.75" customHeight="1">
      <c r="A102" s="159"/>
      <c r="B102" s="439"/>
      <c r="C102" s="440"/>
      <c r="D102" s="441"/>
      <c r="E102" s="502" t="s">
        <v>309</v>
      </c>
      <c r="F102" s="502"/>
      <c r="G102" s="502"/>
      <c r="H102" s="502"/>
      <c r="I102" s="160">
        <v>905</v>
      </c>
      <c r="J102" s="161">
        <v>801</v>
      </c>
      <c r="K102" s="162">
        <v>4500600</v>
      </c>
      <c r="L102" s="160">
        <v>0</v>
      </c>
      <c r="M102" s="163">
        <v>635.05</v>
      </c>
      <c r="N102" s="163">
        <v>635.05</v>
      </c>
      <c r="O102" s="164">
        <f t="shared" si="2"/>
        <v>1</v>
      </c>
      <c r="P102" s="376">
        <f t="shared" si="3"/>
        <v>0</v>
      </c>
    </row>
    <row r="103" spans="1:16" ht="30.75" customHeight="1">
      <c r="A103" s="159"/>
      <c r="B103" s="439"/>
      <c r="C103" s="440"/>
      <c r="D103" s="441"/>
      <c r="E103" s="441"/>
      <c r="F103" s="441"/>
      <c r="G103" s="503" t="s">
        <v>175</v>
      </c>
      <c r="H103" s="503"/>
      <c r="I103" s="160">
        <v>905</v>
      </c>
      <c r="J103" s="161">
        <v>801</v>
      </c>
      <c r="K103" s="162">
        <v>4500600</v>
      </c>
      <c r="L103" s="160">
        <v>1</v>
      </c>
      <c r="M103" s="163">
        <v>625</v>
      </c>
      <c r="N103" s="163">
        <v>625</v>
      </c>
      <c r="O103" s="164">
        <f t="shared" si="2"/>
        <v>1</v>
      </c>
      <c r="P103" s="376">
        <f t="shared" si="3"/>
        <v>0</v>
      </c>
    </row>
    <row r="104" spans="1:16" ht="48" customHeight="1">
      <c r="A104" s="159"/>
      <c r="B104" s="439"/>
      <c r="C104" s="440"/>
      <c r="D104" s="441"/>
      <c r="E104" s="441"/>
      <c r="F104" s="502" t="s">
        <v>310</v>
      </c>
      <c r="G104" s="502"/>
      <c r="H104" s="502"/>
      <c r="I104" s="160">
        <v>905</v>
      </c>
      <c r="J104" s="161">
        <v>801</v>
      </c>
      <c r="K104" s="162">
        <v>4500601</v>
      </c>
      <c r="L104" s="160">
        <v>0</v>
      </c>
      <c r="M104" s="163">
        <v>10.05</v>
      </c>
      <c r="N104" s="163">
        <v>10.05</v>
      </c>
      <c r="O104" s="164">
        <f t="shared" si="2"/>
        <v>1</v>
      </c>
      <c r="P104" s="376">
        <f t="shared" si="3"/>
        <v>0</v>
      </c>
    </row>
    <row r="105" spans="1:16" ht="32.25" customHeight="1">
      <c r="A105" s="159"/>
      <c r="B105" s="439"/>
      <c r="C105" s="440"/>
      <c r="D105" s="441"/>
      <c r="E105" s="441"/>
      <c r="F105" s="441"/>
      <c r="G105" s="503" t="s">
        <v>175</v>
      </c>
      <c r="H105" s="503"/>
      <c r="I105" s="160">
        <v>905</v>
      </c>
      <c r="J105" s="161">
        <v>801</v>
      </c>
      <c r="K105" s="162">
        <v>4500601</v>
      </c>
      <c r="L105" s="160">
        <v>1</v>
      </c>
      <c r="M105" s="163">
        <v>10.05</v>
      </c>
      <c r="N105" s="163">
        <v>10.05</v>
      </c>
      <c r="O105" s="164">
        <f t="shared" si="2"/>
        <v>1</v>
      </c>
      <c r="P105" s="376">
        <f t="shared" si="3"/>
        <v>0</v>
      </c>
    </row>
    <row r="106" spans="1:16" ht="48.75" customHeight="1">
      <c r="A106" s="159"/>
      <c r="B106" s="439"/>
      <c r="C106" s="505" t="s">
        <v>107</v>
      </c>
      <c r="D106" s="505"/>
      <c r="E106" s="505"/>
      <c r="F106" s="505"/>
      <c r="G106" s="505"/>
      <c r="H106" s="505"/>
      <c r="I106" s="160">
        <v>905</v>
      </c>
      <c r="J106" s="161">
        <v>806</v>
      </c>
      <c r="K106" s="162">
        <v>0</v>
      </c>
      <c r="L106" s="160">
        <v>0</v>
      </c>
      <c r="M106" s="163">
        <v>0.001</v>
      </c>
      <c r="N106" s="163">
        <v>0.001</v>
      </c>
      <c r="O106" s="164">
        <f t="shared" si="2"/>
        <v>1</v>
      </c>
      <c r="P106" s="376">
        <f t="shared" si="3"/>
        <v>0</v>
      </c>
    </row>
    <row r="107" spans="1:16" ht="18" customHeight="1">
      <c r="A107" s="159"/>
      <c r="B107" s="439"/>
      <c r="C107" s="440"/>
      <c r="D107" s="502" t="s">
        <v>311</v>
      </c>
      <c r="E107" s="502"/>
      <c r="F107" s="502"/>
      <c r="G107" s="502"/>
      <c r="H107" s="502"/>
      <c r="I107" s="160">
        <v>905</v>
      </c>
      <c r="J107" s="161">
        <v>806</v>
      </c>
      <c r="K107" s="162">
        <v>5220000</v>
      </c>
      <c r="L107" s="160">
        <v>0</v>
      </c>
      <c r="M107" s="163">
        <v>0.001</v>
      </c>
      <c r="N107" s="163">
        <v>0.001</v>
      </c>
      <c r="O107" s="164">
        <f t="shared" si="2"/>
        <v>1</v>
      </c>
      <c r="P107" s="376">
        <f t="shared" si="3"/>
        <v>0</v>
      </c>
    </row>
    <row r="108" spans="1:16" ht="18.75" customHeight="1">
      <c r="A108" s="159"/>
      <c r="B108" s="439"/>
      <c r="C108" s="440"/>
      <c r="D108" s="441"/>
      <c r="E108" s="502" t="s">
        <v>669</v>
      </c>
      <c r="F108" s="502"/>
      <c r="G108" s="502"/>
      <c r="H108" s="502"/>
      <c r="I108" s="160">
        <v>905</v>
      </c>
      <c r="J108" s="161">
        <v>806</v>
      </c>
      <c r="K108" s="162">
        <v>5221600</v>
      </c>
      <c r="L108" s="160">
        <v>0</v>
      </c>
      <c r="M108" s="163">
        <v>0.001</v>
      </c>
      <c r="N108" s="163">
        <v>0.001</v>
      </c>
      <c r="O108" s="164">
        <f t="shared" si="2"/>
        <v>1</v>
      </c>
      <c r="P108" s="376">
        <f t="shared" si="3"/>
        <v>0</v>
      </c>
    </row>
    <row r="109" spans="1:16" ht="63.75" customHeight="1">
      <c r="A109" s="159"/>
      <c r="B109" s="439"/>
      <c r="C109" s="440"/>
      <c r="D109" s="441"/>
      <c r="E109" s="441"/>
      <c r="F109" s="502" t="s">
        <v>313</v>
      </c>
      <c r="G109" s="502"/>
      <c r="H109" s="502"/>
      <c r="I109" s="160">
        <v>905</v>
      </c>
      <c r="J109" s="161">
        <v>806</v>
      </c>
      <c r="K109" s="162">
        <v>5221602</v>
      </c>
      <c r="L109" s="160">
        <v>0</v>
      </c>
      <c r="M109" s="163">
        <v>0.001</v>
      </c>
      <c r="N109" s="163">
        <v>0.001</v>
      </c>
      <c r="O109" s="164">
        <f t="shared" si="2"/>
        <v>1</v>
      </c>
      <c r="P109" s="376">
        <f t="shared" si="3"/>
        <v>0</v>
      </c>
    </row>
    <row r="110" spans="1:16" ht="46.5" customHeight="1">
      <c r="A110" s="159"/>
      <c r="B110" s="439"/>
      <c r="C110" s="440"/>
      <c r="D110" s="441"/>
      <c r="E110" s="441"/>
      <c r="F110" s="441"/>
      <c r="G110" s="503" t="s">
        <v>314</v>
      </c>
      <c r="H110" s="503"/>
      <c r="I110" s="160">
        <v>905</v>
      </c>
      <c r="J110" s="161">
        <v>806</v>
      </c>
      <c r="K110" s="162">
        <v>5221602</v>
      </c>
      <c r="L110" s="160">
        <v>23</v>
      </c>
      <c r="M110" s="163">
        <v>0.001</v>
      </c>
      <c r="N110" s="163">
        <v>0.001</v>
      </c>
      <c r="O110" s="164">
        <f t="shared" si="2"/>
        <v>1</v>
      </c>
      <c r="P110" s="376">
        <f t="shared" si="3"/>
        <v>0</v>
      </c>
    </row>
    <row r="111" spans="1:16" ht="15.75">
      <c r="A111" s="159"/>
      <c r="B111" s="439"/>
      <c r="C111" s="505" t="s">
        <v>112</v>
      </c>
      <c r="D111" s="505"/>
      <c r="E111" s="505"/>
      <c r="F111" s="505"/>
      <c r="G111" s="505"/>
      <c r="H111" s="505"/>
      <c r="I111" s="160">
        <v>905</v>
      </c>
      <c r="J111" s="161">
        <v>901</v>
      </c>
      <c r="K111" s="162">
        <v>0</v>
      </c>
      <c r="L111" s="160">
        <v>0</v>
      </c>
      <c r="M111" s="163">
        <v>3200</v>
      </c>
      <c r="N111" s="163">
        <v>0</v>
      </c>
      <c r="O111" s="164">
        <f t="shared" si="2"/>
        <v>0</v>
      </c>
      <c r="P111" s="376">
        <f t="shared" si="3"/>
        <v>-3200</v>
      </c>
    </row>
    <row r="112" spans="1:16" ht="30" customHeight="1">
      <c r="A112" s="159"/>
      <c r="B112" s="439"/>
      <c r="C112" s="440"/>
      <c r="D112" s="502" t="s">
        <v>315</v>
      </c>
      <c r="E112" s="502"/>
      <c r="F112" s="502"/>
      <c r="G112" s="502"/>
      <c r="H112" s="502"/>
      <c r="I112" s="160">
        <v>905</v>
      </c>
      <c r="J112" s="161">
        <v>901</v>
      </c>
      <c r="K112" s="162">
        <v>4700000</v>
      </c>
      <c r="L112" s="160">
        <v>0</v>
      </c>
      <c r="M112" s="163">
        <v>2700</v>
      </c>
      <c r="N112" s="163">
        <v>0</v>
      </c>
      <c r="O112" s="164">
        <f t="shared" si="2"/>
        <v>0</v>
      </c>
      <c r="P112" s="376">
        <f t="shared" si="3"/>
        <v>-2700</v>
      </c>
    </row>
    <row r="113" spans="1:16" ht="32.25" customHeight="1">
      <c r="A113" s="159"/>
      <c r="B113" s="439"/>
      <c r="C113" s="440"/>
      <c r="D113" s="441"/>
      <c r="E113" s="502" t="s">
        <v>173</v>
      </c>
      <c r="F113" s="502"/>
      <c r="G113" s="502"/>
      <c r="H113" s="502"/>
      <c r="I113" s="160">
        <v>905</v>
      </c>
      <c r="J113" s="161">
        <v>901</v>
      </c>
      <c r="K113" s="162">
        <v>4709900</v>
      </c>
      <c r="L113" s="160">
        <v>0</v>
      </c>
      <c r="M113" s="163">
        <v>2700</v>
      </c>
      <c r="N113" s="163">
        <v>0</v>
      </c>
      <c r="O113" s="164">
        <f t="shared" si="2"/>
        <v>0</v>
      </c>
      <c r="P113" s="376">
        <f t="shared" si="3"/>
        <v>-2700</v>
      </c>
    </row>
    <row r="114" spans="1:16" ht="63" customHeight="1">
      <c r="A114" s="159"/>
      <c r="B114" s="439"/>
      <c r="C114" s="440"/>
      <c r="D114" s="441"/>
      <c r="E114" s="441"/>
      <c r="F114" s="502" t="s">
        <v>316</v>
      </c>
      <c r="G114" s="502"/>
      <c r="H114" s="502"/>
      <c r="I114" s="160">
        <v>905</v>
      </c>
      <c r="J114" s="161">
        <v>901</v>
      </c>
      <c r="K114" s="162">
        <v>4709915</v>
      </c>
      <c r="L114" s="160">
        <v>0</v>
      </c>
      <c r="M114" s="163">
        <v>2700</v>
      </c>
      <c r="N114" s="163">
        <v>0</v>
      </c>
      <c r="O114" s="164">
        <f t="shared" si="2"/>
        <v>0</v>
      </c>
      <c r="P114" s="376">
        <f t="shared" si="3"/>
        <v>-2700</v>
      </c>
    </row>
    <row r="115" spans="1:16" ht="36" customHeight="1">
      <c r="A115" s="159"/>
      <c r="B115" s="439"/>
      <c r="C115" s="440"/>
      <c r="D115" s="441"/>
      <c r="E115" s="441"/>
      <c r="F115" s="441"/>
      <c r="G115" s="503" t="s">
        <v>175</v>
      </c>
      <c r="H115" s="503"/>
      <c r="I115" s="160">
        <v>905</v>
      </c>
      <c r="J115" s="161">
        <v>901</v>
      </c>
      <c r="K115" s="162">
        <v>4709915</v>
      </c>
      <c r="L115" s="160">
        <v>1</v>
      </c>
      <c r="M115" s="163">
        <v>2700</v>
      </c>
      <c r="N115" s="163">
        <v>0</v>
      </c>
      <c r="O115" s="164">
        <f t="shared" si="2"/>
        <v>0</v>
      </c>
      <c r="P115" s="376">
        <f t="shared" si="3"/>
        <v>-2700</v>
      </c>
    </row>
    <row r="116" spans="1:16" ht="15.75">
      <c r="A116" s="159"/>
      <c r="B116" s="439"/>
      <c r="C116" s="440"/>
      <c r="D116" s="502" t="s">
        <v>317</v>
      </c>
      <c r="E116" s="502"/>
      <c r="F116" s="502"/>
      <c r="G116" s="502"/>
      <c r="H116" s="502"/>
      <c r="I116" s="160">
        <v>905</v>
      </c>
      <c r="J116" s="161">
        <v>901</v>
      </c>
      <c r="K116" s="162">
        <v>4760000</v>
      </c>
      <c r="L116" s="160">
        <v>0</v>
      </c>
      <c r="M116" s="163">
        <v>500</v>
      </c>
      <c r="N116" s="163">
        <v>0</v>
      </c>
      <c r="O116" s="164">
        <f t="shared" si="2"/>
        <v>0</v>
      </c>
      <c r="P116" s="376">
        <f t="shared" si="3"/>
        <v>-500</v>
      </c>
    </row>
    <row r="117" spans="1:16" ht="30.75" customHeight="1">
      <c r="A117" s="159"/>
      <c r="B117" s="439"/>
      <c r="C117" s="440"/>
      <c r="D117" s="441"/>
      <c r="E117" s="502" t="s">
        <v>173</v>
      </c>
      <c r="F117" s="502"/>
      <c r="G117" s="502"/>
      <c r="H117" s="502"/>
      <c r="I117" s="160">
        <v>905</v>
      </c>
      <c r="J117" s="161">
        <v>901</v>
      </c>
      <c r="K117" s="162">
        <v>4769900</v>
      </c>
      <c r="L117" s="160">
        <v>0</v>
      </c>
      <c r="M117" s="163">
        <v>500</v>
      </c>
      <c r="N117" s="163">
        <v>0</v>
      </c>
      <c r="O117" s="164">
        <f t="shared" si="2"/>
        <v>0</v>
      </c>
      <c r="P117" s="376">
        <f t="shared" si="3"/>
        <v>-500</v>
      </c>
    </row>
    <row r="118" spans="1:16" ht="47.25" customHeight="1">
      <c r="A118" s="159"/>
      <c r="B118" s="439"/>
      <c r="C118" s="440"/>
      <c r="D118" s="441"/>
      <c r="E118" s="441"/>
      <c r="F118" s="502" t="s">
        <v>318</v>
      </c>
      <c r="G118" s="502"/>
      <c r="H118" s="502"/>
      <c r="I118" s="160">
        <v>905</v>
      </c>
      <c r="J118" s="161">
        <v>901</v>
      </c>
      <c r="K118" s="162">
        <v>4769915</v>
      </c>
      <c r="L118" s="160">
        <v>0</v>
      </c>
      <c r="M118" s="163">
        <v>500</v>
      </c>
      <c r="N118" s="163">
        <v>0</v>
      </c>
      <c r="O118" s="164">
        <f t="shared" si="2"/>
        <v>0</v>
      </c>
      <c r="P118" s="376">
        <f t="shared" si="3"/>
        <v>-500</v>
      </c>
    </row>
    <row r="119" spans="1:16" ht="33" customHeight="1">
      <c r="A119" s="159"/>
      <c r="B119" s="439"/>
      <c r="C119" s="440"/>
      <c r="D119" s="441"/>
      <c r="E119" s="441"/>
      <c r="F119" s="441"/>
      <c r="G119" s="503" t="s">
        <v>175</v>
      </c>
      <c r="H119" s="503"/>
      <c r="I119" s="160">
        <v>905</v>
      </c>
      <c r="J119" s="161">
        <v>901</v>
      </c>
      <c r="K119" s="162">
        <v>4769915</v>
      </c>
      <c r="L119" s="160">
        <v>1</v>
      </c>
      <c r="M119" s="163">
        <v>500</v>
      </c>
      <c r="N119" s="163">
        <v>0</v>
      </c>
      <c r="O119" s="164">
        <f t="shared" si="2"/>
        <v>0</v>
      </c>
      <c r="P119" s="376">
        <f t="shared" si="3"/>
        <v>-500</v>
      </c>
    </row>
    <row r="120" spans="1:16" ht="15.75">
      <c r="A120" s="159"/>
      <c r="B120" s="439"/>
      <c r="C120" s="505" t="s">
        <v>114</v>
      </c>
      <c r="D120" s="505"/>
      <c r="E120" s="505"/>
      <c r="F120" s="505"/>
      <c r="G120" s="505"/>
      <c r="H120" s="505"/>
      <c r="I120" s="160">
        <v>905</v>
      </c>
      <c r="J120" s="161">
        <v>902</v>
      </c>
      <c r="K120" s="162">
        <v>0</v>
      </c>
      <c r="L120" s="160">
        <v>0</v>
      </c>
      <c r="M120" s="163">
        <v>70171.387</v>
      </c>
      <c r="N120" s="163">
        <v>70170.63172</v>
      </c>
      <c r="O120" s="164">
        <f t="shared" si="2"/>
        <v>0.9999892366385746</v>
      </c>
      <c r="P120" s="376">
        <f t="shared" si="3"/>
        <v>-0.7552799999975832</v>
      </c>
    </row>
    <row r="121" spans="1:16" ht="35.25" customHeight="1">
      <c r="A121" s="159"/>
      <c r="B121" s="439"/>
      <c r="C121" s="440"/>
      <c r="D121" s="502" t="s">
        <v>315</v>
      </c>
      <c r="E121" s="502"/>
      <c r="F121" s="502"/>
      <c r="G121" s="502"/>
      <c r="H121" s="502"/>
      <c r="I121" s="160">
        <v>905</v>
      </c>
      <c r="J121" s="161">
        <v>902</v>
      </c>
      <c r="K121" s="162">
        <v>4700000</v>
      </c>
      <c r="L121" s="160">
        <v>0</v>
      </c>
      <c r="M121" s="163">
        <v>7652.319719999999</v>
      </c>
      <c r="N121" s="163">
        <v>7651.69719</v>
      </c>
      <c r="O121" s="164">
        <f t="shared" si="2"/>
        <v>0.9999186481978306</v>
      </c>
      <c r="P121" s="376">
        <f t="shared" si="3"/>
        <v>-0.6225299999987328</v>
      </c>
    </row>
    <row r="122" spans="1:16" ht="32.25" customHeight="1">
      <c r="A122" s="159"/>
      <c r="B122" s="439"/>
      <c r="C122" s="440"/>
      <c r="D122" s="441"/>
      <c r="E122" s="502" t="s">
        <v>173</v>
      </c>
      <c r="F122" s="502"/>
      <c r="G122" s="502"/>
      <c r="H122" s="502"/>
      <c r="I122" s="160">
        <v>905</v>
      </c>
      <c r="J122" s="161">
        <v>902</v>
      </c>
      <c r="K122" s="162">
        <v>4709900</v>
      </c>
      <c r="L122" s="160">
        <v>0</v>
      </c>
      <c r="M122" s="163">
        <v>7652.319719999999</v>
      </c>
      <c r="N122" s="163">
        <v>7651.69719</v>
      </c>
      <c r="O122" s="164">
        <f t="shared" si="2"/>
        <v>0.9999186481978306</v>
      </c>
      <c r="P122" s="376">
        <f t="shared" si="3"/>
        <v>-0.6225299999987328</v>
      </c>
    </row>
    <row r="123" spans="1:16" ht="32.25" customHeight="1">
      <c r="A123" s="159"/>
      <c r="B123" s="439"/>
      <c r="C123" s="440"/>
      <c r="D123" s="441"/>
      <c r="E123" s="441"/>
      <c r="F123" s="441"/>
      <c r="G123" s="503" t="s">
        <v>175</v>
      </c>
      <c r="H123" s="503"/>
      <c r="I123" s="160">
        <v>905</v>
      </c>
      <c r="J123" s="161">
        <v>902</v>
      </c>
      <c r="K123" s="162">
        <v>4709900</v>
      </c>
      <c r="L123" s="160">
        <v>1</v>
      </c>
      <c r="M123" s="163">
        <v>4728</v>
      </c>
      <c r="N123" s="163">
        <v>4727.377469999999</v>
      </c>
      <c r="O123" s="164">
        <f t="shared" si="2"/>
        <v>0.999868331218274</v>
      </c>
      <c r="P123" s="376">
        <f t="shared" si="3"/>
        <v>-0.6225300000005518</v>
      </c>
    </row>
    <row r="124" spans="1:16" ht="80.25" customHeight="1">
      <c r="A124" s="159"/>
      <c r="B124" s="439"/>
      <c r="C124" s="440"/>
      <c r="D124" s="441"/>
      <c r="E124" s="441"/>
      <c r="F124" s="502" t="s">
        <v>670</v>
      </c>
      <c r="G124" s="502"/>
      <c r="H124" s="502"/>
      <c r="I124" s="160">
        <v>905</v>
      </c>
      <c r="J124" s="161">
        <v>902</v>
      </c>
      <c r="K124" s="162">
        <v>4709911</v>
      </c>
      <c r="L124" s="160">
        <v>0</v>
      </c>
      <c r="M124" s="163">
        <v>462.71972</v>
      </c>
      <c r="N124" s="163">
        <v>462.71972</v>
      </c>
      <c r="O124" s="164">
        <f t="shared" si="2"/>
        <v>1</v>
      </c>
      <c r="P124" s="376">
        <f t="shared" si="3"/>
        <v>0</v>
      </c>
    </row>
    <row r="125" spans="1:16" ht="33" customHeight="1">
      <c r="A125" s="159"/>
      <c r="B125" s="439"/>
      <c r="C125" s="440"/>
      <c r="D125" s="441"/>
      <c r="E125" s="441"/>
      <c r="F125" s="441"/>
      <c r="G125" s="503" t="s">
        <v>175</v>
      </c>
      <c r="H125" s="503"/>
      <c r="I125" s="160">
        <v>905</v>
      </c>
      <c r="J125" s="161">
        <v>902</v>
      </c>
      <c r="K125" s="162">
        <v>4709911</v>
      </c>
      <c r="L125" s="160">
        <v>1</v>
      </c>
      <c r="M125" s="163">
        <v>462.71972</v>
      </c>
      <c r="N125" s="163">
        <v>462.71972</v>
      </c>
      <c r="O125" s="164">
        <f t="shared" si="2"/>
        <v>1</v>
      </c>
      <c r="P125" s="376">
        <f t="shared" si="3"/>
        <v>0</v>
      </c>
    </row>
    <row r="126" spans="1:16" ht="33" customHeight="1">
      <c r="A126" s="159"/>
      <c r="B126" s="439"/>
      <c r="C126" s="440"/>
      <c r="D126" s="441"/>
      <c r="E126" s="441"/>
      <c r="F126" s="441"/>
      <c r="G126" s="442"/>
      <c r="H126" s="443" t="s">
        <v>218</v>
      </c>
      <c r="I126" s="160">
        <v>905</v>
      </c>
      <c r="J126" s="161">
        <v>902</v>
      </c>
      <c r="K126" s="162">
        <v>4709911</v>
      </c>
      <c r="L126" s="160">
        <v>1</v>
      </c>
      <c r="M126" s="163">
        <v>462.71972</v>
      </c>
      <c r="N126" s="163">
        <v>462.71972</v>
      </c>
      <c r="O126" s="164">
        <f t="shared" si="2"/>
        <v>1</v>
      </c>
      <c r="P126" s="376">
        <f t="shared" si="3"/>
        <v>0</v>
      </c>
    </row>
    <row r="127" spans="1:16" ht="78.75" customHeight="1">
      <c r="A127" s="159"/>
      <c r="B127" s="439"/>
      <c r="C127" s="440"/>
      <c r="D127" s="441"/>
      <c r="E127" s="441"/>
      <c r="F127" s="502" t="s">
        <v>671</v>
      </c>
      <c r="G127" s="502"/>
      <c r="H127" s="502"/>
      <c r="I127" s="160">
        <v>905</v>
      </c>
      <c r="J127" s="161">
        <v>902</v>
      </c>
      <c r="K127" s="162">
        <v>4709912</v>
      </c>
      <c r="L127" s="160">
        <v>0</v>
      </c>
      <c r="M127" s="163">
        <v>2461.6</v>
      </c>
      <c r="N127" s="163">
        <v>2461.6</v>
      </c>
      <c r="O127" s="164">
        <f t="shared" si="2"/>
        <v>1</v>
      </c>
      <c r="P127" s="376">
        <f t="shared" si="3"/>
        <v>0</v>
      </c>
    </row>
    <row r="128" spans="1:16" ht="30" customHeight="1">
      <c r="A128" s="159"/>
      <c r="B128" s="439"/>
      <c r="C128" s="440"/>
      <c r="D128" s="441"/>
      <c r="E128" s="441"/>
      <c r="F128" s="441"/>
      <c r="G128" s="503" t="s">
        <v>175</v>
      </c>
      <c r="H128" s="503"/>
      <c r="I128" s="160">
        <v>905</v>
      </c>
      <c r="J128" s="161">
        <v>902</v>
      </c>
      <c r="K128" s="162">
        <v>4709912</v>
      </c>
      <c r="L128" s="160">
        <v>1</v>
      </c>
      <c r="M128" s="163">
        <v>2461.6</v>
      </c>
      <c r="N128" s="163">
        <v>2461.6</v>
      </c>
      <c r="O128" s="164">
        <f t="shared" si="2"/>
        <v>1</v>
      </c>
      <c r="P128" s="376">
        <f t="shared" si="3"/>
        <v>0</v>
      </c>
    </row>
    <row r="129" spans="1:16" ht="33" customHeight="1">
      <c r="A129" s="159"/>
      <c r="B129" s="439"/>
      <c r="C129" s="440"/>
      <c r="D129" s="502" t="s">
        <v>321</v>
      </c>
      <c r="E129" s="502"/>
      <c r="F129" s="502"/>
      <c r="G129" s="502"/>
      <c r="H129" s="502"/>
      <c r="I129" s="160">
        <v>905</v>
      </c>
      <c r="J129" s="161">
        <v>902</v>
      </c>
      <c r="K129" s="162">
        <v>4710000</v>
      </c>
      <c r="L129" s="160">
        <v>0</v>
      </c>
      <c r="M129" s="163">
        <v>62519.06728</v>
      </c>
      <c r="N129" s="163">
        <v>62518.93453</v>
      </c>
      <c r="O129" s="164">
        <f t="shared" si="2"/>
        <v>0.9999978766477847</v>
      </c>
      <c r="P129" s="376">
        <f t="shared" si="3"/>
        <v>-0.13275000000430737</v>
      </c>
    </row>
    <row r="130" spans="1:16" ht="29.25" customHeight="1">
      <c r="A130" s="159"/>
      <c r="B130" s="439"/>
      <c r="C130" s="440"/>
      <c r="D130" s="441"/>
      <c r="E130" s="502" t="s">
        <v>173</v>
      </c>
      <c r="F130" s="502"/>
      <c r="G130" s="502"/>
      <c r="H130" s="502"/>
      <c r="I130" s="160">
        <v>905</v>
      </c>
      <c r="J130" s="161">
        <v>902</v>
      </c>
      <c r="K130" s="162">
        <v>4719900</v>
      </c>
      <c r="L130" s="160">
        <v>0</v>
      </c>
      <c r="M130" s="163">
        <v>62519.06728</v>
      </c>
      <c r="N130" s="163">
        <v>62518.93453</v>
      </c>
      <c r="O130" s="164">
        <f t="shared" si="2"/>
        <v>0.9999978766477847</v>
      </c>
      <c r="P130" s="376">
        <f t="shared" si="3"/>
        <v>-0.13275000000430737</v>
      </c>
    </row>
    <row r="131" spans="1:16" ht="33" customHeight="1">
      <c r="A131" s="159"/>
      <c r="B131" s="439"/>
      <c r="C131" s="440"/>
      <c r="D131" s="441"/>
      <c r="E131" s="441"/>
      <c r="F131" s="441"/>
      <c r="G131" s="503" t="s">
        <v>175</v>
      </c>
      <c r="H131" s="503"/>
      <c r="I131" s="160">
        <v>905</v>
      </c>
      <c r="J131" s="161">
        <v>902</v>
      </c>
      <c r="K131" s="162">
        <v>4719900</v>
      </c>
      <c r="L131" s="160">
        <v>1</v>
      </c>
      <c r="M131" s="163">
        <v>12762</v>
      </c>
      <c r="N131" s="163">
        <v>12762</v>
      </c>
      <c r="O131" s="164">
        <f t="shared" si="2"/>
        <v>1</v>
      </c>
      <c r="P131" s="376">
        <f t="shared" si="3"/>
        <v>0</v>
      </c>
    </row>
    <row r="132" spans="1:16" ht="110.25" customHeight="1">
      <c r="A132" s="159"/>
      <c r="B132" s="439"/>
      <c r="C132" s="440"/>
      <c r="D132" s="441"/>
      <c r="E132" s="441"/>
      <c r="F132" s="502" t="s">
        <v>672</v>
      </c>
      <c r="G132" s="502"/>
      <c r="H132" s="502"/>
      <c r="I132" s="160">
        <v>905</v>
      </c>
      <c r="J132" s="161">
        <v>902</v>
      </c>
      <c r="K132" s="162">
        <v>4719902</v>
      </c>
      <c r="L132" s="160">
        <v>0</v>
      </c>
      <c r="M132" s="163">
        <v>39098.787</v>
      </c>
      <c r="N132" s="163">
        <v>39098.65425</v>
      </c>
      <c r="O132" s="164">
        <f t="shared" si="2"/>
        <v>0.9999966047540043</v>
      </c>
      <c r="P132" s="376">
        <f t="shared" si="3"/>
        <v>-0.1327499999970314</v>
      </c>
    </row>
    <row r="133" spans="1:16" ht="29.25" customHeight="1">
      <c r="A133" s="159"/>
      <c r="B133" s="439"/>
      <c r="C133" s="440"/>
      <c r="D133" s="441"/>
      <c r="E133" s="441"/>
      <c r="F133" s="441"/>
      <c r="G133" s="503" t="s">
        <v>175</v>
      </c>
      <c r="H133" s="503"/>
      <c r="I133" s="160">
        <v>905</v>
      </c>
      <c r="J133" s="161">
        <v>902</v>
      </c>
      <c r="K133" s="162">
        <v>4719902</v>
      </c>
      <c r="L133" s="160">
        <v>1</v>
      </c>
      <c r="M133" s="163">
        <v>39098.787</v>
      </c>
      <c r="N133" s="163">
        <v>39098.65425</v>
      </c>
      <c r="O133" s="164">
        <f t="shared" si="2"/>
        <v>0.9999966047540043</v>
      </c>
      <c r="P133" s="376">
        <f t="shared" si="3"/>
        <v>-0.1327499999970314</v>
      </c>
    </row>
    <row r="134" spans="1:16" ht="78" customHeight="1">
      <c r="A134" s="159"/>
      <c r="B134" s="439"/>
      <c r="C134" s="440"/>
      <c r="D134" s="441"/>
      <c r="E134" s="441"/>
      <c r="F134" s="502" t="s">
        <v>670</v>
      </c>
      <c r="G134" s="502"/>
      <c r="H134" s="502"/>
      <c r="I134" s="160">
        <v>905</v>
      </c>
      <c r="J134" s="161">
        <v>902</v>
      </c>
      <c r="K134" s="162">
        <v>4719908</v>
      </c>
      <c r="L134" s="160">
        <v>0</v>
      </c>
      <c r="M134" s="163">
        <v>2161.88028</v>
      </c>
      <c r="N134" s="163">
        <v>2161.88028</v>
      </c>
      <c r="O134" s="164">
        <f t="shared" si="2"/>
        <v>1</v>
      </c>
      <c r="P134" s="376">
        <f t="shared" si="3"/>
        <v>0</v>
      </c>
    </row>
    <row r="135" spans="1:16" ht="33" customHeight="1">
      <c r="A135" s="159"/>
      <c r="B135" s="439"/>
      <c r="C135" s="440"/>
      <c r="D135" s="441"/>
      <c r="E135" s="441"/>
      <c r="F135" s="441"/>
      <c r="G135" s="503" t="s">
        <v>175</v>
      </c>
      <c r="H135" s="503"/>
      <c r="I135" s="160">
        <v>905</v>
      </c>
      <c r="J135" s="161">
        <v>902</v>
      </c>
      <c r="K135" s="162">
        <v>4719908</v>
      </c>
      <c r="L135" s="160">
        <v>1</v>
      </c>
      <c r="M135" s="163">
        <v>2161.88028</v>
      </c>
      <c r="N135" s="163">
        <v>2161.88028</v>
      </c>
      <c r="O135" s="164">
        <f t="shared" si="2"/>
        <v>1</v>
      </c>
      <c r="P135" s="376">
        <f t="shared" si="3"/>
        <v>0</v>
      </c>
    </row>
    <row r="136" spans="1:16" ht="32.25" customHeight="1">
      <c r="A136" s="159"/>
      <c r="B136" s="439"/>
      <c r="C136" s="440"/>
      <c r="D136" s="441"/>
      <c r="E136" s="441"/>
      <c r="F136" s="441"/>
      <c r="G136" s="442"/>
      <c r="H136" s="443" t="s">
        <v>218</v>
      </c>
      <c r="I136" s="160">
        <v>905</v>
      </c>
      <c r="J136" s="161">
        <v>902</v>
      </c>
      <c r="K136" s="162">
        <v>4719908</v>
      </c>
      <c r="L136" s="160">
        <v>1</v>
      </c>
      <c r="M136" s="163">
        <v>2161.88028</v>
      </c>
      <c r="N136" s="163">
        <v>2161.88028</v>
      </c>
      <c r="O136" s="164">
        <f t="shared" si="2"/>
        <v>1</v>
      </c>
      <c r="P136" s="376">
        <f t="shared" si="3"/>
        <v>0</v>
      </c>
    </row>
    <row r="137" spans="1:16" ht="80.25" customHeight="1">
      <c r="A137" s="159"/>
      <c r="B137" s="439"/>
      <c r="C137" s="440"/>
      <c r="D137" s="441"/>
      <c r="E137" s="441"/>
      <c r="F137" s="502" t="s">
        <v>671</v>
      </c>
      <c r="G137" s="502"/>
      <c r="H137" s="502"/>
      <c r="I137" s="160">
        <v>905</v>
      </c>
      <c r="J137" s="161">
        <v>902</v>
      </c>
      <c r="K137" s="162">
        <v>4719909</v>
      </c>
      <c r="L137" s="160">
        <v>0</v>
      </c>
      <c r="M137" s="163">
        <v>4987.4</v>
      </c>
      <c r="N137" s="163">
        <v>4987.4</v>
      </c>
      <c r="O137" s="164">
        <f t="shared" si="2"/>
        <v>1</v>
      </c>
      <c r="P137" s="376">
        <f t="shared" si="3"/>
        <v>0</v>
      </c>
    </row>
    <row r="138" spans="1:16" ht="30.75" customHeight="1">
      <c r="A138" s="159"/>
      <c r="B138" s="439"/>
      <c r="C138" s="440"/>
      <c r="D138" s="441"/>
      <c r="E138" s="441"/>
      <c r="F138" s="441"/>
      <c r="G138" s="503" t="s">
        <v>175</v>
      </c>
      <c r="H138" s="503"/>
      <c r="I138" s="160">
        <v>905</v>
      </c>
      <c r="J138" s="161">
        <v>902</v>
      </c>
      <c r="K138" s="162">
        <v>4719909</v>
      </c>
      <c r="L138" s="160">
        <v>1</v>
      </c>
      <c r="M138" s="163">
        <v>4987.4</v>
      </c>
      <c r="N138" s="163">
        <v>4987.4</v>
      </c>
      <c r="O138" s="164">
        <f t="shared" si="2"/>
        <v>1</v>
      </c>
      <c r="P138" s="376">
        <f t="shared" si="3"/>
        <v>0</v>
      </c>
    </row>
    <row r="139" spans="1:16" ht="116.25" customHeight="1">
      <c r="A139" s="159"/>
      <c r="B139" s="439"/>
      <c r="C139" s="440"/>
      <c r="D139" s="441"/>
      <c r="E139" s="441"/>
      <c r="F139" s="502" t="s">
        <v>673</v>
      </c>
      <c r="G139" s="502"/>
      <c r="H139" s="502"/>
      <c r="I139" s="160">
        <v>905</v>
      </c>
      <c r="J139" s="161">
        <v>902</v>
      </c>
      <c r="K139" s="162">
        <v>4719910</v>
      </c>
      <c r="L139" s="160">
        <v>0</v>
      </c>
      <c r="M139" s="163">
        <v>3509</v>
      </c>
      <c r="N139" s="163">
        <v>3509</v>
      </c>
      <c r="O139" s="164">
        <f t="shared" si="2"/>
        <v>1</v>
      </c>
      <c r="P139" s="376">
        <f t="shared" si="3"/>
        <v>0</v>
      </c>
    </row>
    <row r="140" spans="1:16" ht="31.5" customHeight="1">
      <c r="A140" s="159"/>
      <c r="B140" s="439"/>
      <c r="C140" s="440"/>
      <c r="D140" s="441"/>
      <c r="E140" s="441"/>
      <c r="F140" s="441"/>
      <c r="G140" s="503" t="s">
        <v>175</v>
      </c>
      <c r="H140" s="503"/>
      <c r="I140" s="160">
        <v>905</v>
      </c>
      <c r="J140" s="161">
        <v>902</v>
      </c>
      <c r="K140" s="162">
        <v>4719910</v>
      </c>
      <c r="L140" s="160">
        <v>1</v>
      </c>
      <c r="M140" s="163">
        <v>3509</v>
      </c>
      <c r="N140" s="163">
        <v>3509</v>
      </c>
      <c r="O140" s="164">
        <f t="shared" si="2"/>
        <v>1</v>
      </c>
      <c r="P140" s="376">
        <f t="shared" si="3"/>
        <v>0</v>
      </c>
    </row>
    <row r="141" spans="1:16" ht="15.75">
      <c r="A141" s="159"/>
      <c r="B141" s="439"/>
      <c r="C141" s="505" t="s">
        <v>118</v>
      </c>
      <c r="D141" s="505"/>
      <c r="E141" s="505"/>
      <c r="F141" s="505"/>
      <c r="G141" s="505"/>
      <c r="H141" s="505"/>
      <c r="I141" s="160">
        <v>905</v>
      </c>
      <c r="J141" s="161">
        <v>904</v>
      </c>
      <c r="K141" s="162">
        <v>0</v>
      </c>
      <c r="L141" s="160">
        <v>0</v>
      </c>
      <c r="M141" s="163">
        <v>27713.79674</v>
      </c>
      <c r="N141" s="163">
        <v>17787.358470000003</v>
      </c>
      <c r="O141" s="164">
        <f t="shared" si="2"/>
        <v>0.6418232275019565</v>
      </c>
      <c r="P141" s="376">
        <f t="shared" si="3"/>
        <v>-9926.438269999999</v>
      </c>
    </row>
    <row r="142" spans="1:16" ht="29.25" customHeight="1">
      <c r="A142" s="159"/>
      <c r="B142" s="439"/>
      <c r="C142" s="440"/>
      <c r="D142" s="502" t="s">
        <v>274</v>
      </c>
      <c r="E142" s="502"/>
      <c r="F142" s="502"/>
      <c r="G142" s="502"/>
      <c r="H142" s="502"/>
      <c r="I142" s="160">
        <v>905</v>
      </c>
      <c r="J142" s="161">
        <v>904</v>
      </c>
      <c r="K142" s="162">
        <v>5200000</v>
      </c>
      <c r="L142" s="160">
        <v>0</v>
      </c>
      <c r="M142" s="163">
        <v>27713.79674</v>
      </c>
      <c r="N142" s="163">
        <v>17787.358470000003</v>
      </c>
      <c r="O142" s="164">
        <f aca="true" t="shared" si="4" ref="O142:O205">N142/M142</f>
        <v>0.6418232275019565</v>
      </c>
      <c r="P142" s="376">
        <f aca="true" t="shared" si="5" ref="P142:P205">N142-M142</f>
        <v>-9926.438269999999</v>
      </c>
    </row>
    <row r="143" spans="1:16" ht="93" customHeight="1">
      <c r="A143" s="159"/>
      <c r="B143" s="439"/>
      <c r="C143" s="440"/>
      <c r="D143" s="441"/>
      <c r="E143" s="502" t="s">
        <v>674</v>
      </c>
      <c r="F143" s="502"/>
      <c r="G143" s="502"/>
      <c r="H143" s="502"/>
      <c r="I143" s="160">
        <v>905</v>
      </c>
      <c r="J143" s="161">
        <v>904</v>
      </c>
      <c r="K143" s="162">
        <v>5201800</v>
      </c>
      <c r="L143" s="160">
        <v>0</v>
      </c>
      <c r="M143" s="163">
        <v>27713.79674</v>
      </c>
      <c r="N143" s="163">
        <v>17787.358470000003</v>
      </c>
      <c r="O143" s="164">
        <f t="shared" si="4"/>
        <v>0.6418232275019565</v>
      </c>
      <c r="P143" s="376">
        <f t="shared" si="5"/>
        <v>-9926.438269999999</v>
      </c>
    </row>
    <row r="144" spans="1:16" ht="33" customHeight="1">
      <c r="A144" s="159"/>
      <c r="B144" s="439"/>
      <c r="C144" s="440"/>
      <c r="D144" s="441"/>
      <c r="E144" s="441"/>
      <c r="F144" s="441"/>
      <c r="G144" s="503" t="s">
        <v>175</v>
      </c>
      <c r="H144" s="503"/>
      <c r="I144" s="160">
        <v>905</v>
      </c>
      <c r="J144" s="161">
        <v>904</v>
      </c>
      <c r="K144" s="162">
        <v>5201800</v>
      </c>
      <c r="L144" s="160">
        <v>1</v>
      </c>
      <c r="M144" s="163">
        <v>21997.4</v>
      </c>
      <c r="N144" s="163">
        <v>12958.6</v>
      </c>
      <c r="O144" s="164">
        <f t="shared" si="4"/>
        <v>0.5890968932692046</v>
      </c>
      <c r="P144" s="376">
        <f t="shared" si="5"/>
        <v>-9038.800000000001</v>
      </c>
    </row>
    <row r="145" spans="1:16" ht="97.5" customHeight="1">
      <c r="A145" s="159"/>
      <c r="B145" s="439"/>
      <c r="C145" s="440"/>
      <c r="D145" s="441"/>
      <c r="E145" s="441"/>
      <c r="F145" s="502" t="s">
        <v>675</v>
      </c>
      <c r="G145" s="502"/>
      <c r="H145" s="502"/>
      <c r="I145" s="160">
        <v>905</v>
      </c>
      <c r="J145" s="161">
        <v>904</v>
      </c>
      <c r="K145" s="162">
        <v>5201801</v>
      </c>
      <c r="L145" s="160">
        <v>0</v>
      </c>
      <c r="M145" s="163">
        <v>2156.98389</v>
      </c>
      <c r="N145" s="163">
        <v>2156.98389</v>
      </c>
      <c r="O145" s="164">
        <f t="shared" si="4"/>
        <v>1</v>
      </c>
      <c r="P145" s="376">
        <f t="shared" si="5"/>
        <v>0</v>
      </c>
    </row>
    <row r="146" spans="1:16" ht="31.5" customHeight="1">
      <c r="A146" s="159"/>
      <c r="B146" s="439"/>
      <c r="C146" s="440"/>
      <c r="D146" s="441"/>
      <c r="E146" s="441"/>
      <c r="F146" s="441"/>
      <c r="G146" s="503" t="s">
        <v>175</v>
      </c>
      <c r="H146" s="503"/>
      <c r="I146" s="160">
        <v>905</v>
      </c>
      <c r="J146" s="161">
        <v>904</v>
      </c>
      <c r="K146" s="162">
        <v>5201801</v>
      </c>
      <c r="L146" s="160">
        <v>1</v>
      </c>
      <c r="M146" s="163">
        <v>2156.98389</v>
      </c>
      <c r="N146" s="163">
        <v>2156.98389</v>
      </c>
      <c r="O146" s="164">
        <f t="shared" si="4"/>
        <v>1</v>
      </c>
      <c r="P146" s="376">
        <f t="shared" si="5"/>
        <v>0</v>
      </c>
    </row>
    <row r="147" spans="1:16" ht="96" customHeight="1">
      <c r="A147" s="159"/>
      <c r="B147" s="439"/>
      <c r="C147" s="440"/>
      <c r="D147" s="441"/>
      <c r="E147" s="441"/>
      <c r="F147" s="502" t="s">
        <v>676</v>
      </c>
      <c r="G147" s="502"/>
      <c r="H147" s="502"/>
      <c r="I147" s="160">
        <v>905</v>
      </c>
      <c r="J147" s="161">
        <v>904</v>
      </c>
      <c r="K147" s="162">
        <v>5201802</v>
      </c>
      <c r="L147" s="160">
        <v>0</v>
      </c>
      <c r="M147" s="163">
        <v>3559.41285</v>
      </c>
      <c r="N147" s="163">
        <v>2671.7745800000002</v>
      </c>
      <c r="O147" s="164">
        <f t="shared" si="4"/>
        <v>0.7506222774916375</v>
      </c>
      <c r="P147" s="376">
        <f t="shared" si="5"/>
        <v>-887.6382699999999</v>
      </c>
    </row>
    <row r="148" spans="1:16" ht="33" customHeight="1">
      <c r="A148" s="159"/>
      <c r="B148" s="439"/>
      <c r="C148" s="440"/>
      <c r="D148" s="441"/>
      <c r="E148" s="441"/>
      <c r="F148" s="441"/>
      <c r="G148" s="503" t="s">
        <v>175</v>
      </c>
      <c r="H148" s="503"/>
      <c r="I148" s="160">
        <v>905</v>
      </c>
      <c r="J148" s="161">
        <v>904</v>
      </c>
      <c r="K148" s="162">
        <v>5201802</v>
      </c>
      <c r="L148" s="160">
        <v>1</v>
      </c>
      <c r="M148" s="163">
        <v>3559.41285</v>
      </c>
      <c r="N148" s="163">
        <v>2671.7745800000002</v>
      </c>
      <c r="O148" s="164">
        <f t="shared" si="4"/>
        <v>0.7506222774916375</v>
      </c>
      <c r="P148" s="376">
        <f t="shared" si="5"/>
        <v>-887.6382699999999</v>
      </c>
    </row>
    <row r="149" spans="1:16" ht="30" customHeight="1">
      <c r="A149" s="159"/>
      <c r="B149" s="439"/>
      <c r="C149" s="505" t="s">
        <v>122</v>
      </c>
      <c r="D149" s="505"/>
      <c r="E149" s="505"/>
      <c r="F149" s="505"/>
      <c r="G149" s="505"/>
      <c r="H149" s="505"/>
      <c r="I149" s="160">
        <v>905</v>
      </c>
      <c r="J149" s="161">
        <v>910</v>
      </c>
      <c r="K149" s="162">
        <v>0</v>
      </c>
      <c r="L149" s="160">
        <v>0</v>
      </c>
      <c r="M149" s="163">
        <v>65412.06427</v>
      </c>
      <c r="N149" s="163">
        <v>60424.80082000001</v>
      </c>
      <c r="O149" s="164">
        <f t="shared" si="4"/>
        <v>0.9237562136945539</v>
      </c>
      <c r="P149" s="376">
        <f t="shared" si="5"/>
        <v>-4987.263449999991</v>
      </c>
    </row>
    <row r="150" spans="1:16" ht="15.75">
      <c r="A150" s="159"/>
      <c r="B150" s="439"/>
      <c r="C150" s="440"/>
      <c r="D150" s="502" t="s">
        <v>848</v>
      </c>
      <c r="E150" s="502"/>
      <c r="F150" s="502"/>
      <c r="G150" s="502"/>
      <c r="H150" s="502"/>
      <c r="I150" s="160">
        <v>905</v>
      </c>
      <c r="J150" s="161">
        <v>910</v>
      </c>
      <c r="K150" s="162">
        <v>4860000</v>
      </c>
      <c r="L150" s="160">
        <v>0</v>
      </c>
      <c r="M150" s="163">
        <v>65412.06427</v>
      </c>
      <c r="N150" s="163">
        <v>60424.80082000001</v>
      </c>
      <c r="O150" s="164">
        <f t="shared" si="4"/>
        <v>0.9237562136945539</v>
      </c>
      <c r="P150" s="376">
        <f t="shared" si="5"/>
        <v>-4987.263449999991</v>
      </c>
    </row>
    <row r="151" spans="1:16" ht="28.5" customHeight="1">
      <c r="A151" s="159"/>
      <c r="B151" s="439"/>
      <c r="C151" s="440"/>
      <c r="D151" s="441"/>
      <c r="E151" s="502" t="s">
        <v>173</v>
      </c>
      <c r="F151" s="502"/>
      <c r="G151" s="502"/>
      <c r="H151" s="502"/>
      <c r="I151" s="160">
        <v>905</v>
      </c>
      <c r="J151" s="161">
        <v>910</v>
      </c>
      <c r="K151" s="162">
        <v>4869900</v>
      </c>
      <c r="L151" s="160">
        <v>0</v>
      </c>
      <c r="M151" s="163">
        <v>65412.06427</v>
      </c>
      <c r="N151" s="163">
        <v>60424.80082000001</v>
      </c>
      <c r="O151" s="164">
        <f t="shared" si="4"/>
        <v>0.9237562136945539</v>
      </c>
      <c r="P151" s="376">
        <f t="shared" si="5"/>
        <v>-4987.263449999991</v>
      </c>
    </row>
    <row r="152" spans="1:17" ht="80.25" customHeight="1">
      <c r="A152" s="159"/>
      <c r="B152" s="439"/>
      <c r="C152" s="440"/>
      <c r="D152" s="441"/>
      <c r="E152" s="441"/>
      <c r="F152" s="502" t="s">
        <v>677</v>
      </c>
      <c r="G152" s="502"/>
      <c r="H152" s="502"/>
      <c r="I152" s="160">
        <v>905</v>
      </c>
      <c r="J152" s="161">
        <v>910</v>
      </c>
      <c r="K152" s="162">
        <v>4869901</v>
      </c>
      <c r="L152" s="160">
        <v>0</v>
      </c>
      <c r="M152" s="163">
        <v>64775.905</v>
      </c>
      <c r="N152" s="163">
        <v>59848.73655</v>
      </c>
      <c r="O152" s="164">
        <f t="shared" si="4"/>
        <v>0.9239351661701987</v>
      </c>
      <c r="P152" s="376">
        <f t="shared" si="5"/>
        <v>-4927.168449999997</v>
      </c>
      <c r="Q152" s="371" t="s">
        <v>678</v>
      </c>
    </row>
    <row r="153" spans="1:16" ht="31.5" customHeight="1">
      <c r="A153" s="159"/>
      <c r="B153" s="439"/>
      <c r="C153" s="440"/>
      <c r="D153" s="441"/>
      <c r="E153" s="441"/>
      <c r="F153" s="441"/>
      <c r="G153" s="503" t="s">
        <v>175</v>
      </c>
      <c r="H153" s="503"/>
      <c r="I153" s="160">
        <v>905</v>
      </c>
      <c r="J153" s="161">
        <v>910</v>
      </c>
      <c r="K153" s="162">
        <v>4869901</v>
      </c>
      <c r="L153" s="160">
        <v>1</v>
      </c>
      <c r="M153" s="163">
        <v>64775.905</v>
      </c>
      <c r="N153" s="163">
        <v>59848.73655</v>
      </c>
      <c r="O153" s="164">
        <f t="shared" si="4"/>
        <v>0.9239351661701987</v>
      </c>
      <c r="P153" s="376">
        <f t="shared" si="5"/>
        <v>-4927.168449999997</v>
      </c>
    </row>
    <row r="154" spans="1:16" ht="15.75">
      <c r="A154" s="159"/>
      <c r="B154" s="439"/>
      <c r="C154" s="440"/>
      <c r="D154" s="441"/>
      <c r="E154" s="441"/>
      <c r="F154" s="441"/>
      <c r="G154" s="442"/>
      <c r="H154" s="443" t="s">
        <v>171</v>
      </c>
      <c r="I154" s="160">
        <v>905</v>
      </c>
      <c r="J154" s="161">
        <v>910</v>
      </c>
      <c r="K154" s="162">
        <v>4869901</v>
      </c>
      <c r="L154" s="160">
        <v>1</v>
      </c>
      <c r="M154" s="163">
        <v>27.97</v>
      </c>
      <c r="N154" s="163">
        <v>27.97</v>
      </c>
      <c r="O154" s="164">
        <f t="shared" si="4"/>
        <v>1</v>
      </c>
      <c r="P154" s="376">
        <f t="shared" si="5"/>
        <v>0</v>
      </c>
    </row>
    <row r="155" spans="1:16" ht="77.25" customHeight="1">
      <c r="A155" s="159"/>
      <c r="B155" s="439"/>
      <c r="C155" s="440"/>
      <c r="D155" s="441"/>
      <c r="E155" s="441"/>
      <c r="F155" s="502" t="s">
        <v>679</v>
      </c>
      <c r="G155" s="502"/>
      <c r="H155" s="502"/>
      <c r="I155" s="160">
        <v>905</v>
      </c>
      <c r="J155" s="161">
        <v>910</v>
      </c>
      <c r="K155" s="162">
        <v>4869905</v>
      </c>
      <c r="L155" s="160">
        <v>0</v>
      </c>
      <c r="M155" s="163">
        <v>576.06427</v>
      </c>
      <c r="N155" s="163">
        <v>576.06427</v>
      </c>
      <c r="O155" s="164">
        <f t="shared" si="4"/>
        <v>1</v>
      </c>
      <c r="P155" s="376">
        <f t="shared" si="5"/>
        <v>0</v>
      </c>
    </row>
    <row r="156" spans="1:16" ht="30.75" customHeight="1">
      <c r="A156" s="159"/>
      <c r="B156" s="439"/>
      <c r="C156" s="440"/>
      <c r="D156" s="441"/>
      <c r="E156" s="441"/>
      <c r="F156" s="441"/>
      <c r="G156" s="503" t="s">
        <v>175</v>
      </c>
      <c r="H156" s="503"/>
      <c r="I156" s="160">
        <v>905</v>
      </c>
      <c r="J156" s="161">
        <v>910</v>
      </c>
      <c r="K156" s="162">
        <v>4869905</v>
      </c>
      <c r="L156" s="160">
        <v>1</v>
      </c>
      <c r="M156" s="163">
        <v>576.06427</v>
      </c>
      <c r="N156" s="163">
        <v>576.06427</v>
      </c>
      <c r="O156" s="164">
        <f t="shared" si="4"/>
        <v>1</v>
      </c>
      <c r="P156" s="376">
        <f t="shared" si="5"/>
        <v>0</v>
      </c>
    </row>
    <row r="157" spans="1:16" ht="92.25" customHeight="1">
      <c r="A157" s="159"/>
      <c r="B157" s="439"/>
      <c r="C157" s="440"/>
      <c r="D157" s="441"/>
      <c r="E157" s="441"/>
      <c r="F157" s="502" t="s">
        <v>680</v>
      </c>
      <c r="G157" s="502"/>
      <c r="H157" s="502"/>
      <c r="I157" s="160">
        <v>905</v>
      </c>
      <c r="J157" s="161">
        <v>910</v>
      </c>
      <c r="K157" s="162">
        <v>4869906</v>
      </c>
      <c r="L157" s="160">
        <v>0</v>
      </c>
      <c r="M157" s="163">
        <v>60.095</v>
      </c>
      <c r="N157" s="163">
        <v>0</v>
      </c>
      <c r="O157" s="164">
        <f t="shared" si="4"/>
        <v>0</v>
      </c>
      <c r="P157" s="376">
        <f t="shared" si="5"/>
        <v>-60.095</v>
      </c>
    </row>
    <row r="158" spans="1:16" ht="30" customHeight="1">
      <c r="A158" s="159"/>
      <c r="B158" s="439"/>
      <c r="C158" s="440"/>
      <c r="D158" s="441"/>
      <c r="E158" s="441"/>
      <c r="F158" s="441"/>
      <c r="G158" s="503" t="s">
        <v>175</v>
      </c>
      <c r="H158" s="503"/>
      <c r="I158" s="160">
        <v>905</v>
      </c>
      <c r="J158" s="161">
        <v>910</v>
      </c>
      <c r="K158" s="162">
        <v>4869906</v>
      </c>
      <c r="L158" s="160">
        <v>1</v>
      </c>
      <c r="M158" s="163">
        <v>60.095</v>
      </c>
      <c r="N158" s="163">
        <v>0</v>
      </c>
      <c r="O158" s="164">
        <f t="shared" si="4"/>
        <v>0</v>
      </c>
      <c r="P158" s="376">
        <f t="shared" si="5"/>
        <v>-60.095</v>
      </c>
    </row>
    <row r="159" spans="1:16" ht="15.75">
      <c r="A159" s="159"/>
      <c r="B159" s="439"/>
      <c r="C159" s="505" t="s">
        <v>129</v>
      </c>
      <c r="D159" s="505"/>
      <c r="E159" s="505"/>
      <c r="F159" s="505"/>
      <c r="G159" s="505"/>
      <c r="H159" s="505"/>
      <c r="I159" s="160">
        <v>905</v>
      </c>
      <c r="J159" s="161">
        <v>1002</v>
      </c>
      <c r="K159" s="162">
        <v>0</v>
      </c>
      <c r="L159" s="160">
        <v>0</v>
      </c>
      <c r="M159" s="163">
        <v>10586.719949999999</v>
      </c>
      <c r="N159" s="163">
        <v>9120.176180000002</v>
      </c>
      <c r="O159" s="164">
        <f t="shared" si="4"/>
        <v>0.8614732630194872</v>
      </c>
      <c r="P159" s="376">
        <f t="shared" si="5"/>
        <v>-1466.5437699999966</v>
      </c>
    </row>
    <row r="160" spans="1:16" ht="31.5" customHeight="1">
      <c r="A160" s="159"/>
      <c r="B160" s="439"/>
      <c r="C160" s="440"/>
      <c r="D160" s="502" t="s">
        <v>857</v>
      </c>
      <c r="E160" s="502"/>
      <c r="F160" s="502"/>
      <c r="G160" s="502"/>
      <c r="H160" s="502"/>
      <c r="I160" s="160">
        <v>905</v>
      </c>
      <c r="J160" s="161">
        <v>1002</v>
      </c>
      <c r="K160" s="162">
        <v>5070000</v>
      </c>
      <c r="L160" s="160">
        <v>0</v>
      </c>
      <c r="M160" s="163">
        <v>10586.719949999999</v>
      </c>
      <c r="N160" s="163">
        <v>9120.176180000002</v>
      </c>
      <c r="O160" s="164">
        <f t="shared" si="4"/>
        <v>0.8614732630194872</v>
      </c>
      <c r="P160" s="376">
        <f t="shared" si="5"/>
        <v>-1466.5437699999966</v>
      </c>
    </row>
    <row r="161" spans="1:16" ht="33.75" customHeight="1">
      <c r="A161" s="159"/>
      <c r="B161" s="439"/>
      <c r="C161" s="440"/>
      <c r="D161" s="441"/>
      <c r="E161" s="502" t="s">
        <v>173</v>
      </c>
      <c r="F161" s="502"/>
      <c r="G161" s="502"/>
      <c r="H161" s="502"/>
      <c r="I161" s="160">
        <v>905</v>
      </c>
      <c r="J161" s="161">
        <v>1002</v>
      </c>
      <c r="K161" s="162">
        <v>5079900</v>
      </c>
      <c r="L161" s="160">
        <v>0</v>
      </c>
      <c r="M161" s="163">
        <v>10586.719949999999</v>
      </c>
      <c r="N161" s="163">
        <v>9120.176180000002</v>
      </c>
      <c r="O161" s="164">
        <f t="shared" si="4"/>
        <v>0.8614732630194872</v>
      </c>
      <c r="P161" s="376">
        <f t="shared" si="5"/>
        <v>-1466.5437699999966</v>
      </c>
    </row>
    <row r="162" spans="1:16" ht="48" customHeight="1">
      <c r="A162" s="159"/>
      <c r="B162" s="439"/>
      <c r="C162" s="440"/>
      <c r="D162" s="441"/>
      <c r="E162" s="441"/>
      <c r="F162" s="502" t="s">
        <v>681</v>
      </c>
      <c r="G162" s="502"/>
      <c r="H162" s="502"/>
      <c r="I162" s="160">
        <v>905</v>
      </c>
      <c r="J162" s="161">
        <v>1002</v>
      </c>
      <c r="K162" s="162">
        <v>5079902</v>
      </c>
      <c r="L162" s="160">
        <v>0</v>
      </c>
      <c r="M162" s="163">
        <v>8762.95406</v>
      </c>
      <c r="N162" s="163">
        <v>7956.6152600000005</v>
      </c>
      <c r="O162" s="164">
        <f t="shared" si="4"/>
        <v>0.9079832218132159</v>
      </c>
      <c r="P162" s="376">
        <f t="shared" si="5"/>
        <v>-806.3387999999995</v>
      </c>
    </row>
    <row r="163" spans="1:16" ht="30" customHeight="1">
      <c r="A163" s="159"/>
      <c r="B163" s="439"/>
      <c r="C163" s="440"/>
      <c r="D163" s="441"/>
      <c r="E163" s="441"/>
      <c r="F163" s="441"/>
      <c r="G163" s="503" t="s">
        <v>175</v>
      </c>
      <c r="H163" s="503"/>
      <c r="I163" s="160">
        <v>905</v>
      </c>
      <c r="J163" s="161">
        <v>1002</v>
      </c>
      <c r="K163" s="162">
        <v>5079902</v>
      </c>
      <c r="L163" s="160">
        <v>1</v>
      </c>
      <c r="M163" s="163">
        <v>8762.95406</v>
      </c>
      <c r="N163" s="163">
        <v>7956.6152600000005</v>
      </c>
      <c r="O163" s="164">
        <f t="shared" si="4"/>
        <v>0.9079832218132159</v>
      </c>
      <c r="P163" s="376">
        <f t="shared" si="5"/>
        <v>-806.3387999999995</v>
      </c>
    </row>
    <row r="164" spans="1:16" ht="30.75" customHeight="1">
      <c r="A164" s="159"/>
      <c r="B164" s="439"/>
      <c r="C164" s="440"/>
      <c r="D164" s="441"/>
      <c r="E164" s="441"/>
      <c r="F164" s="502" t="s">
        <v>859</v>
      </c>
      <c r="G164" s="502"/>
      <c r="H164" s="502"/>
      <c r="I164" s="160">
        <v>905</v>
      </c>
      <c r="J164" s="161">
        <v>1002</v>
      </c>
      <c r="K164" s="162">
        <v>5079903</v>
      </c>
      <c r="L164" s="160">
        <v>0</v>
      </c>
      <c r="M164" s="163">
        <v>95.40370999999996</v>
      </c>
      <c r="N164" s="163">
        <v>95.40370999999999</v>
      </c>
      <c r="O164" s="164">
        <f t="shared" si="4"/>
        <v>1.0000000000000002</v>
      </c>
      <c r="P164" s="376">
        <f t="shared" si="5"/>
        <v>0</v>
      </c>
    </row>
    <row r="165" spans="1:16" ht="29.25" customHeight="1">
      <c r="A165" s="159"/>
      <c r="B165" s="439"/>
      <c r="C165" s="440"/>
      <c r="D165" s="441"/>
      <c r="E165" s="441"/>
      <c r="F165" s="441"/>
      <c r="G165" s="503" t="s">
        <v>175</v>
      </c>
      <c r="H165" s="503"/>
      <c r="I165" s="160">
        <v>905</v>
      </c>
      <c r="J165" s="161">
        <v>1002</v>
      </c>
      <c r="K165" s="162">
        <v>5079903</v>
      </c>
      <c r="L165" s="160">
        <v>1</v>
      </c>
      <c r="M165" s="163">
        <v>95.40370999999996</v>
      </c>
      <c r="N165" s="163">
        <v>95.40370999999999</v>
      </c>
      <c r="O165" s="164">
        <f t="shared" si="4"/>
        <v>1.0000000000000002</v>
      </c>
      <c r="P165" s="376">
        <f t="shared" si="5"/>
        <v>0</v>
      </c>
    </row>
    <row r="166" spans="1:16" ht="47.25" customHeight="1">
      <c r="A166" s="159"/>
      <c r="B166" s="439"/>
      <c r="C166" s="440"/>
      <c r="D166" s="441"/>
      <c r="E166" s="441"/>
      <c r="F166" s="502" t="s">
        <v>682</v>
      </c>
      <c r="G166" s="502"/>
      <c r="H166" s="502"/>
      <c r="I166" s="160">
        <v>905</v>
      </c>
      <c r="J166" s="161">
        <v>1002</v>
      </c>
      <c r="K166" s="162">
        <v>5079904</v>
      </c>
      <c r="L166" s="160">
        <v>0</v>
      </c>
      <c r="M166" s="163">
        <v>1728.36218</v>
      </c>
      <c r="N166" s="163">
        <v>1068.1572099999998</v>
      </c>
      <c r="O166" s="164">
        <f t="shared" si="4"/>
        <v>0.6180170003488504</v>
      </c>
      <c r="P166" s="376">
        <f t="shared" si="5"/>
        <v>-660.2049700000002</v>
      </c>
    </row>
    <row r="167" spans="1:16" ht="31.5" customHeight="1">
      <c r="A167" s="159"/>
      <c r="B167" s="439"/>
      <c r="C167" s="440"/>
      <c r="D167" s="441"/>
      <c r="E167" s="441"/>
      <c r="F167" s="441"/>
      <c r="G167" s="503" t="s">
        <v>175</v>
      </c>
      <c r="H167" s="503"/>
      <c r="I167" s="160">
        <v>905</v>
      </c>
      <c r="J167" s="161">
        <v>1002</v>
      </c>
      <c r="K167" s="162">
        <v>5079904</v>
      </c>
      <c r="L167" s="160">
        <v>1</v>
      </c>
      <c r="M167" s="163">
        <v>1728.36218</v>
      </c>
      <c r="N167" s="163">
        <v>1068.1572099999998</v>
      </c>
      <c r="O167" s="164">
        <f t="shared" si="4"/>
        <v>0.6180170003488504</v>
      </c>
      <c r="P167" s="376">
        <f t="shared" si="5"/>
        <v>-660.2049700000002</v>
      </c>
    </row>
    <row r="168" spans="1:16" ht="15.75">
      <c r="A168" s="159"/>
      <c r="B168" s="439"/>
      <c r="C168" s="505" t="s">
        <v>130</v>
      </c>
      <c r="D168" s="505"/>
      <c r="E168" s="505"/>
      <c r="F168" s="505"/>
      <c r="G168" s="505"/>
      <c r="H168" s="505"/>
      <c r="I168" s="160">
        <v>905</v>
      </c>
      <c r="J168" s="161">
        <v>1003</v>
      </c>
      <c r="K168" s="162">
        <v>0</v>
      </c>
      <c r="L168" s="160">
        <v>0</v>
      </c>
      <c r="M168" s="163">
        <v>291617.46556</v>
      </c>
      <c r="N168" s="163">
        <v>108653.12279000001</v>
      </c>
      <c r="O168" s="164">
        <f t="shared" si="4"/>
        <v>0.37258784408317525</v>
      </c>
      <c r="P168" s="376">
        <f t="shared" si="5"/>
        <v>-182964.34277</v>
      </c>
    </row>
    <row r="169" spans="1:16" ht="15.75">
      <c r="A169" s="159"/>
      <c r="B169" s="439"/>
      <c r="C169" s="440"/>
      <c r="D169" s="502" t="s">
        <v>862</v>
      </c>
      <c r="E169" s="502"/>
      <c r="F169" s="502"/>
      <c r="G169" s="502"/>
      <c r="H169" s="502"/>
      <c r="I169" s="160">
        <v>905</v>
      </c>
      <c r="J169" s="161">
        <v>1003</v>
      </c>
      <c r="K169" s="162">
        <v>5050000</v>
      </c>
      <c r="L169" s="160">
        <v>0</v>
      </c>
      <c r="M169" s="163">
        <v>288936.87831</v>
      </c>
      <c r="N169" s="163">
        <v>108653.12279000001</v>
      </c>
      <c r="O169" s="164">
        <f t="shared" si="4"/>
        <v>0.37604449603496515</v>
      </c>
      <c r="P169" s="376">
        <f t="shared" si="5"/>
        <v>-180283.75552</v>
      </c>
    </row>
    <row r="170" spans="1:16" ht="51.75" customHeight="1">
      <c r="A170" s="159"/>
      <c r="B170" s="439"/>
      <c r="C170" s="440"/>
      <c r="D170" s="441"/>
      <c r="E170" s="502" t="s">
        <v>683</v>
      </c>
      <c r="F170" s="502"/>
      <c r="G170" s="502"/>
      <c r="H170" s="502"/>
      <c r="I170" s="160">
        <v>905</v>
      </c>
      <c r="J170" s="161">
        <v>1003</v>
      </c>
      <c r="K170" s="162">
        <v>5054800</v>
      </c>
      <c r="L170" s="160">
        <v>0</v>
      </c>
      <c r="M170" s="163">
        <v>288936.87831</v>
      </c>
      <c r="N170" s="163">
        <v>108653.12279000001</v>
      </c>
      <c r="O170" s="164">
        <f t="shared" si="4"/>
        <v>0.37604449603496515</v>
      </c>
      <c r="P170" s="376">
        <f t="shared" si="5"/>
        <v>-180283.75552</v>
      </c>
    </row>
    <row r="171" spans="1:16" ht="48.75" customHeight="1">
      <c r="A171" s="159"/>
      <c r="B171" s="439"/>
      <c r="C171" s="440"/>
      <c r="D171" s="441"/>
      <c r="E171" s="441"/>
      <c r="F171" s="502" t="s">
        <v>683</v>
      </c>
      <c r="G171" s="502"/>
      <c r="H171" s="502"/>
      <c r="I171" s="160">
        <v>905</v>
      </c>
      <c r="J171" s="161">
        <v>1003</v>
      </c>
      <c r="K171" s="162">
        <v>5054803</v>
      </c>
      <c r="L171" s="160">
        <v>0</v>
      </c>
      <c r="M171" s="163">
        <v>250217.92363</v>
      </c>
      <c r="N171" s="163">
        <v>108453.12279000001</v>
      </c>
      <c r="O171" s="164">
        <f t="shared" si="4"/>
        <v>0.43343466853466034</v>
      </c>
      <c r="P171" s="376">
        <f t="shared" si="5"/>
        <v>-141764.80083999998</v>
      </c>
    </row>
    <row r="172" spans="1:16" ht="15.75">
      <c r="A172" s="159"/>
      <c r="B172" s="439"/>
      <c r="C172" s="440"/>
      <c r="D172" s="441"/>
      <c r="E172" s="441"/>
      <c r="F172" s="441"/>
      <c r="G172" s="503" t="s">
        <v>856</v>
      </c>
      <c r="H172" s="503"/>
      <c r="I172" s="160">
        <v>905</v>
      </c>
      <c r="J172" s="161">
        <v>1003</v>
      </c>
      <c r="K172" s="162">
        <v>5054803</v>
      </c>
      <c r="L172" s="160">
        <v>5</v>
      </c>
      <c r="M172" s="163">
        <v>250217.92363</v>
      </c>
      <c r="N172" s="163">
        <v>108453.12279000001</v>
      </c>
      <c r="O172" s="164">
        <f t="shared" si="4"/>
        <v>0.43343466853466034</v>
      </c>
      <c r="P172" s="376">
        <f t="shared" si="5"/>
        <v>-141764.80083999998</v>
      </c>
    </row>
    <row r="173" spans="1:16" ht="63.75" customHeight="1">
      <c r="A173" s="159"/>
      <c r="B173" s="439"/>
      <c r="C173" s="440"/>
      <c r="D173" s="441"/>
      <c r="E173" s="441"/>
      <c r="F173" s="502" t="s">
        <v>868</v>
      </c>
      <c r="G173" s="502"/>
      <c r="H173" s="502"/>
      <c r="I173" s="160">
        <v>905</v>
      </c>
      <c r="J173" s="161">
        <v>1003</v>
      </c>
      <c r="K173" s="162">
        <v>5054805</v>
      </c>
      <c r="L173" s="160">
        <v>0</v>
      </c>
      <c r="M173" s="163">
        <v>35237.02162</v>
      </c>
      <c r="N173" s="163">
        <v>0</v>
      </c>
      <c r="O173" s="164">
        <f t="shared" si="4"/>
        <v>0</v>
      </c>
      <c r="P173" s="376">
        <f t="shared" si="5"/>
        <v>-35237.02162</v>
      </c>
    </row>
    <row r="174" spans="1:16" ht="15.75">
      <c r="A174" s="159"/>
      <c r="B174" s="439"/>
      <c r="C174" s="440"/>
      <c r="D174" s="441"/>
      <c r="E174" s="441"/>
      <c r="F174" s="441"/>
      <c r="G174" s="503" t="s">
        <v>856</v>
      </c>
      <c r="H174" s="503"/>
      <c r="I174" s="160">
        <v>905</v>
      </c>
      <c r="J174" s="161">
        <v>1003</v>
      </c>
      <c r="K174" s="162">
        <v>5054805</v>
      </c>
      <c r="L174" s="160">
        <v>5</v>
      </c>
      <c r="M174" s="163">
        <v>35237.02162</v>
      </c>
      <c r="N174" s="163">
        <v>0</v>
      </c>
      <c r="O174" s="164">
        <f t="shared" si="4"/>
        <v>0</v>
      </c>
      <c r="P174" s="376">
        <f t="shared" si="5"/>
        <v>-35237.02162</v>
      </c>
    </row>
    <row r="175" spans="1:16" ht="48" customHeight="1">
      <c r="A175" s="159"/>
      <c r="B175" s="439"/>
      <c r="C175" s="440"/>
      <c r="D175" s="441"/>
      <c r="E175" s="441"/>
      <c r="F175" s="502" t="s">
        <v>684</v>
      </c>
      <c r="G175" s="502"/>
      <c r="H175" s="502"/>
      <c r="I175" s="160">
        <v>905</v>
      </c>
      <c r="J175" s="161">
        <v>1003</v>
      </c>
      <c r="K175" s="162">
        <v>5054807</v>
      </c>
      <c r="L175" s="160">
        <v>0</v>
      </c>
      <c r="M175" s="163">
        <v>1700</v>
      </c>
      <c r="N175" s="163">
        <v>0</v>
      </c>
      <c r="O175" s="164">
        <f t="shared" si="4"/>
        <v>0</v>
      </c>
      <c r="P175" s="376">
        <f t="shared" si="5"/>
        <v>-1700</v>
      </c>
    </row>
    <row r="176" spans="1:16" ht="15.75">
      <c r="A176" s="159"/>
      <c r="B176" s="439"/>
      <c r="C176" s="440"/>
      <c r="D176" s="441"/>
      <c r="E176" s="441"/>
      <c r="F176" s="441"/>
      <c r="G176" s="503" t="s">
        <v>856</v>
      </c>
      <c r="H176" s="503"/>
      <c r="I176" s="160">
        <v>905</v>
      </c>
      <c r="J176" s="161">
        <v>1003</v>
      </c>
      <c r="K176" s="162">
        <v>5054807</v>
      </c>
      <c r="L176" s="160">
        <v>5</v>
      </c>
      <c r="M176" s="163">
        <v>1700</v>
      </c>
      <c r="N176" s="163">
        <v>0</v>
      </c>
      <c r="O176" s="164">
        <f t="shared" si="4"/>
        <v>0</v>
      </c>
      <c r="P176" s="376">
        <f t="shared" si="5"/>
        <v>-1700</v>
      </c>
    </row>
    <row r="177" spans="1:16" ht="48" customHeight="1">
      <c r="A177" s="159"/>
      <c r="B177" s="439"/>
      <c r="C177" s="440"/>
      <c r="D177" s="441"/>
      <c r="E177" s="441"/>
      <c r="F177" s="502" t="s">
        <v>685</v>
      </c>
      <c r="G177" s="502"/>
      <c r="H177" s="502"/>
      <c r="I177" s="160">
        <v>905</v>
      </c>
      <c r="J177" s="161">
        <v>1003</v>
      </c>
      <c r="K177" s="162">
        <v>5054808</v>
      </c>
      <c r="L177" s="160">
        <v>0</v>
      </c>
      <c r="M177" s="163">
        <v>1781.93306</v>
      </c>
      <c r="N177" s="163">
        <v>200</v>
      </c>
      <c r="O177" s="164">
        <f t="shared" si="4"/>
        <v>0.1122376617222647</v>
      </c>
      <c r="P177" s="376">
        <f t="shared" si="5"/>
        <v>-1581.93306</v>
      </c>
    </row>
    <row r="178" spans="1:16" ht="15.75">
      <c r="A178" s="159"/>
      <c r="B178" s="439"/>
      <c r="C178" s="440"/>
      <c r="D178" s="441"/>
      <c r="E178" s="441"/>
      <c r="F178" s="441"/>
      <c r="G178" s="503" t="s">
        <v>856</v>
      </c>
      <c r="H178" s="503"/>
      <c r="I178" s="160">
        <v>905</v>
      </c>
      <c r="J178" s="161">
        <v>1003</v>
      </c>
      <c r="K178" s="162">
        <v>5054808</v>
      </c>
      <c r="L178" s="160">
        <v>5</v>
      </c>
      <c r="M178" s="163">
        <v>1781.93306</v>
      </c>
      <c r="N178" s="163">
        <v>200</v>
      </c>
      <c r="O178" s="164">
        <f t="shared" si="4"/>
        <v>0.1122376617222647</v>
      </c>
      <c r="P178" s="376">
        <f t="shared" si="5"/>
        <v>-1581.93306</v>
      </c>
    </row>
    <row r="179" spans="1:16" ht="32.25" customHeight="1">
      <c r="A179" s="159"/>
      <c r="B179" s="439"/>
      <c r="C179" s="440"/>
      <c r="D179" s="502" t="s">
        <v>872</v>
      </c>
      <c r="E179" s="502"/>
      <c r="F179" s="502"/>
      <c r="G179" s="502"/>
      <c r="H179" s="502"/>
      <c r="I179" s="160">
        <v>905</v>
      </c>
      <c r="J179" s="161">
        <v>1003</v>
      </c>
      <c r="K179" s="162">
        <v>5100000</v>
      </c>
      <c r="L179" s="160">
        <v>0</v>
      </c>
      <c r="M179" s="163">
        <v>2680.58725</v>
      </c>
      <c r="N179" s="163">
        <v>0</v>
      </c>
      <c r="O179" s="164">
        <f t="shared" si="4"/>
        <v>0</v>
      </c>
      <c r="P179" s="376">
        <f t="shared" si="5"/>
        <v>-2680.58725</v>
      </c>
    </row>
    <row r="180" spans="1:16" ht="54.75" customHeight="1">
      <c r="A180" s="159"/>
      <c r="B180" s="439"/>
      <c r="C180" s="440"/>
      <c r="D180" s="441"/>
      <c r="E180" s="502" t="s">
        <v>873</v>
      </c>
      <c r="F180" s="502"/>
      <c r="G180" s="502"/>
      <c r="H180" s="502"/>
      <c r="I180" s="160">
        <v>905</v>
      </c>
      <c r="J180" s="161">
        <v>1003</v>
      </c>
      <c r="K180" s="162">
        <v>5100300</v>
      </c>
      <c r="L180" s="160">
        <v>0</v>
      </c>
      <c r="M180" s="163">
        <v>2680.58725</v>
      </c>
      <c r="N180" s="163">
        <v>0</v>
      </c>
      <c r="O180" s="164">
        <f t="shared" si="4"/>
        <v>0</v>
      </c>
      <c r="P180" s="376">
        <f t="shared" si="5"/>
        <v>-2680.58725</v>
      </c>
    </row>
    <row r="181" spans="1:16" ht="15.75">
      <c r="A181" s="159"/>
      <c r="B181" s="439"/>
      <c r="C181" s="440"/>
      <c r="D181" s="441"/>
      <c r="E181" s="441"/>
      <c r="F181" s="441"/>
      <c r="G181" s="503" t="s">
        <v>856</v>
      </c>
      <c r="H181" s="503"/>
      <c r="I181" s="160">
        <v>905</v>
      </c>
      <c r="J181" s="161">
        <v>1003</v>
      </c>
      <c r="K181" s="162">
        <v>5100300</v>
      </c>
      <c r="L181" s="160">
        <v>5</v>
      </c>
      <c r="M181" s="163">
        <v>2680.58725</v>
      </c>
      <c r="N181" s="163">
        <v>0</v>
      </c>
      <c r="O181" s="164">
        <f t="shared" si="4"/>
        <v>0</v>
      </c>
      <c r="P181" s="376">
        <f t="shared" si="5"/>
        <v>-2680.58725</v>
      </c>
    </row>
    <row r="182" spans="1:16" ht="15.75">
      <c r="A182" s="159"/>
      <c r="B182" s="439"/>
      <c r="C182" s="505" t="s">
        <v>132</v>
      </c>
      <c r="D182" s="505"/>
      <c r="E182" s="505"/>
      <c r="F182" s="505"/>
      <c r="G182" s="505"/>
      <c r="H182" s="505"/>
      <c r="I182" s="160">
        <v>905</v>
      </c>
      <c r="J182" s="161">
        <v>1004</v>
      </c>
      <c r="K182" s="162">
        <v>0</v>
      </c>
      <c r="L182" s="160">
        <v>0</v>
      </c>
      <c r="M182" s="163">
        <v>20354.739169999997</v>
      </c>
      <c r="N182" s="163">
        <v>12690.73248</v>
      </c>
      <c r="O182" s="164">
        <f t="shared" si="4"/>
        <v>0.6234780202295268</v>
      </c>
      <c r="P182" s="376">
        <f t="shared" si="5"/>
        <v>-7664.0066899999965</v>
      </c>
    </row>
    <row r="183" spans="1:16" ht="30.75" customHeight="1">
      <c r="A183" s="159"/>
      <c r="B183" s="439"/>
      <c r="C183" s="440"/>
      <c r="D183" s="502" t="s">
        <v>274</v>
      </c>
      <c r="E183" s="502"/>
      <c r="F183" s="502"/>
      <c r="G183" s="502"/>
      <c r="H183" s="502"/>
      <c r="I183" s="160">
        <v>905</v>
      </c>
      <c r="J183" s="161">
        <v>1004</v>
      </c>
      <c r="K183" s="162">
        <v>5200000</v>
      </c>
      <c r="L183" s="160">
        <v>0</v>
      </c>
      <c r="M183" s="163">
        <v>20354.739169999997</v>
      </c>
      <c r="N183" s="163">
        <v>12690.73248</v>
      </c>
      <c r="O183" s="164">
        <f t="shared" si="4"/>
        <v>0.6234780202295268</v>
      </c>
      <c r="P183" s="376">
        <f t="shared" si="5"/>
        <v>-7664.0066899999965</v>
      </c>
    </row>
    <row r="184" spans="1:16" ht="79.5" customHeight="1">
      <c r="A184" s="159"/>
      <c r="B184" s="439"/>
      <c r="C184" s="440"/>
      <c r="D184" s="441"/>
      <c r="E184" s="502" t="s">
        <v>875</v>
      </c>
      <c r="F184" s="502"/>
      <c r="G184" s="502"/>
      <c r="H184" s="502"/>
      <c r="I184" s="160">
        <v>905</v>
      </c>
      <c r="J184" s="161">
        <v>1004</v>
      </c>
      <c r="K184" s="162">
        <v>5201000</v>
      </c>
      <c r="L184" s="160">
        <v>0</v>
      </c>
      <c r="M184" s="163">
        <v>9655.541600000002</v>
      </c>
      <c r="N184" s="163">
        <v>3851.0349100000003</v>
      </c>
      <c r="O184" s="164">
        <f t="shared" si="4"/>
        <v>0.3988419365310382</v>
      </c>
      <c r="P184" s="376">
        <f t="shared" si="5"/>
        <v>-5804.506690000002</v>
      </c>
    </row>
    <row r="185" spans="1:16" ht="63.75" customHeight="1">
      <c r="A185" s="159"/>
      <c r="B185" s="439"/>
      <c r="C185" s="440"/>
      <c r="D185" s="441"/>
      <c r="E185" s="441"/>
      <c r="F185" s="502" t="s">
        <v>568</v>
      </c>
      <c r="G185" s="502"/>
      <c r="H185" s="502"/>
      <c r="I185" s="160">
        <v>905</v>
      </c>
      <c r="J185" s="161">
        <v>1004</v>
      </c>
      <c r="K185" s="162">
        <v>5201004</v>
      </c>
      <c r="L185" s="160">
        <v>0</v>
      </c>
      <c r="M185" s="163">
        <v>2163.4</v>
      </c>
      <c r="N185" s="163">
        <v>0</v>
      </c>
      <c r="O185" s="164">
        <f t="shared" si="4"/>
        <v>0</v>
      </c>
      <c r="P185" s="376">
        <f t="shared" si="5"/>
        <v>-2163.4</v>
      </c>
    </row>
    <row r="186" spans="1:16" ht="15.75">
      <c r="A186" s="159"/>
      <c r="B186" s="439"/>
      <c r="C186" s="440"/>
      <c r="D186" s="441"/>
      <c r="E186" s="441"/>
      <c r="F186" s="441"/>
      <c r="G186" s="503" t="s">
        <v>856</v>
      </c>
      <c r="H186" s="503"/>
      <c r="I186" s="160">
        <v>905</v>
      </c>
      <c r="J186" s="161">
        <v>1004</v>
      </c>
      <c r="K186" s="162">
        <v>5201004</v>
      </c>
      <c r="L186" s="160">
        <v>5</v>
      </c>
      <c r="M186" s="163">
        <v>2163.4</v>
      </c>
      <c r="N186" s="163">
        <v>0</v>
      </c>
      <c r="O186" s="164">
        <f t="shared" si="4"/>
        <v>0</v>
      </c>
      <c r="P186" s="376">
        <f t="shared" si="5"/>
        <v>-2163.4</v>
      </c>
    </row>
    <row r="187" spans="1:16" ht="77.25" customHeight="1">
      <c r="A187" s="159"/>
      <c r="B187" s="439"/>
      <c r="C187" s="440"/>
      <c r="D187" s="441"/>
      <c r="E187" s="441"/>
      <c r="F187" s="502" t="s">
        <v>569</v>
      </c>
      <c r="G187" s="502"/>
      <c r="H187" s="502"/>
      <c r="I187" s="160">
        <v>905</v>
      </c>
      <c r="J187" s="161">
        <v>1004</v>
      </c>
      <c r="K187" s="162">
        <v>5201005</v>
      </c>
      <c r="L187" s="160">
        <v>0</v>
      </c>
      <c r="M187" s="163">
        <v>394.55907</v>
      </c>
      <c r="N187" s="163">
        <v>50</v>
      </c>
      <c r="O187" s="164">
        <f t="shared" si="4"/>
        <v>0.12672373746217516</v>
      </c>
      <c r="P187" s="376">
        <f t="shared" si="5"/>
        <v>-344.55907</v>
      </c>
    </row>
    <row r="188" spans="1:16" ht="15.75">
      <c r="A188" s="159"/>
      <c r="B188" s="439"/>
      <c r="C188" s="440"/>
      <c r="D188" s="441"/>
      <c r="E188" s="441"/>
      <c r="F188" s="441"/>
      <c r="G188" s="503" t="s">
        <v>856</v>
      </c>
      <c r="H188" s="503"/>
      <c r="I188" s="160">
        <v>905</v>
      </c>
      <c r="J188" s="161">
        <v>1004</v>
      </c>
      <c r="K188" s="162">
        <v>5201005</v>
      </c>
      <c r="L188" s="160">
        <v>5</v>
      </c>
      <c r="M188" s="163">
        <v>394.55907</v>
      </c>
      <c r="N188" s="163">
        <v>50</v>
      </c>
      <c r="O188" s="164">
        <f t="shared" si="4"/>
        <v>0.12672373746217516</v>
      </c>
      <c r="P188" s="376">
        <f t="shared" si="5"/>
        <v>-344.55907</v>
      </c>
    </row>
    <row r="189" spans="1:16" ht="63" customHeight="1">
      <c r="A189" s="159"/>
      <c r="B189" s="439"/>
      <c r="C189" s="440"/>
      <c r="D189" s="441"/>
      <c r="E189" s="441"/>
      <c r="F189" s="502" t="s">
        <v>570</v>
      </c>
      <c r="G189" s="502"/>
      <c r="H189" s="502"/>
      <c r="I189" s="160">
        <v>905</v>
      </c>
      <c r="J189" s="161">
        <v>1004</v>
      </c>
      <c r="K189" s="162">
        <v>5201006</v>
      </c>
      <c r="L189" s="160">
        <v>0</v>
      </c>
      <c r="M189" s="163">
        <v>7097.5825300000015</v>
      </c>
      <c r="N189" s="163">
        <v>3801.0349100000003</v>
      </c>
      <c r="O189" s="164">
        <f t="shared" si="4"/>
        <v>0.5355393747003037</v>
      </c>
      <c r="P189" s="376">
        <f t="shared" si="5"/>
        <v>-3296.547620000001</v>
      </c>
    </row>
    <row r="190" spans="1:16" ht="15.75">
      <c r="A190" s="159"/>
      <c r="B190" s="439"/>
      <c r="C190" s="440"/>
      <c r="D190" s="441"/>
      <c r="E190" s="441"/>
      <c r="F190" s="441"/>
      <c r="G190" s="503" t="s">
        <v>856</v>
      </c>
      <c r="H190" s="503"/>
      <c r="I190" s="160">
        <v>905</v>
      </c>
      <c r="J190" s="161">
        <v>1004</v>
      </c>
      <c r="K190" s="162">
        <v>5201006</v>
      </c>
      <c r="L190" s="160">
        <v>5</v>
      </c>
      <c r="M190" s="163">
        <v>7097.5825300000015</v>
      </c>
      <c r="N190" s="163">
        <v>3801.0349100000003</v>
      </c>
      <c r="O190" s="164">
        <f t="shared" si="4"/>
        <v>0.5355393747003037</v>
      </c>
      <c r="P190" s="376">
        <f t="shared" si="5"/>
        <v>-3296.547620000001</v>
      </c>
    </row>
    <row r="191" spans="1:17" ht="46.5" customHeight="1">
      <c r="A191" s="159"/>
      <c r="B191" s="439"/>
      <c r="C191" s="440"/>
      <c r="D191" s="441"/>
      <c r="E191" s="502" t="s">
        <v>879</v>
      </c>
      <c r="F191" s="502"/>
      <c r="G191" s="502"/>
      <c r="H191" s="502"/>
      <c r="I191" s="160">
        <v>905</v>
      </c>
      <c r="J191" s="161">
        <v>1004</v>
      </c>
      <c r="K191" s="162">
        <v>5201300</v>
      </c>
      <c r="L191" s="160">
        <v>0</v>
      </c>
      <c r="M191" s="163">
        <v>10699.19757</v>
      </c>
      <c r="N191" s="163">
        <v>8839.69757</v>
      </c>
      <c r="O191" s="164">
        <f t="shared" si="4"/>
        <v>0.8262019195519912</v>
      </c>
      <c r="P191" s="376">
        <f t="shared" si="5"/>
        <v>-1859.5</v>
      </c>
      <c r="Q191" s="376"/>
    </row>
    <row r="192" spans="1:16" ht="33.75" customHeight="1">
      <c r="A192" s="159"/>
      <c r="B192" s="439"/>
      <c r="C192" s="440"/>
      <c r="D192" s="441"/>
      <c r="E192" s="441"/>
      <c r="F192" s="502" t="s">
        <v>880</v>
      </c>
      <c r="G192" s="502"/>
      <c r="H192" s="502"/>
      <c r="I192" s="160">
        <v>905</v>
      </c>
      <c r="J192" s="161">
        <v>1004</v>
      </c>
      <c r="K192" s="162">
        <v>5201312</v>
      </c>
      <c r="L192" s="160">
        <v>0</v>
      </c>
      <c r="M192" s="163">
        <v>1757.22248</v>
      </c>
      <c r="N192" s="163">
        <v>432.81213</v>
      </c>
      <c r="O192" s="164">
        <f t="shared" si="4"/>
        <v>0.24630468533500666</v>
      </c>
      <c r="P192" s="376">
        <f t="shared" si="5"/>
        <v>-1324.4103499999999</v>
      </c>
    </row>
    <row r="193" spans="1:16" ht="35.25" customHeight="1">
      <c r="A193" s="159"/>
      <c r="B193" s="439"/>
      <c r="C193" s="440"/>
      <c r="D193" s="441"/>
      <c r="E193" s="441"/>
      <c r="F193" s="441"/>
      <c r="G193" s="503" t="s">
        <v>149</v>
      </c>
      <c r="H193" s="503"/>
      <c r="I193" s="160">
        <v>905</v>
      </c>
      <c r="J193" s="161">
        <v>1004</v>
      </c>
      <c r="K193" s="162">
        <v>5201312</v>
      </c>
      <c r="L193" s="160">
        <v>500</v>
      </c>
      <c r="M193" s="163">
        <v>1757.22248</v>
      </c>
      <c r="N193" s="163">
        <v>432.81213</v>
      </c>
      <c r="O193" s="164">
        <f t="shared" si="4"/>
        <v>0.24630468533500666</v>
      </c>
      <c r="P193" s="376">
        <f t="shared" si="5"/>
        <v>-1324.4103499999999</v>
      </c>
    </row>
    <row r="194" spans="1:16" ht="31.5" customHeight="1">
      <c r="A194" s="159"/>
      <c r="B194" s="439"/>
      <c r="C194" s="440"/>
      <c r="D194" s="441"/>
      <c r="E194" s="441"/>
      <c r="F194" s="502" t="s">
        <v>881</v>
      </c>
      <c r="G194" s="502"/>
      <c r="H194" s="502"/>
      <c r="I194" s="160">
        <v>905</v>
      </c>
      <c r="J194" s="161">
        <v>1004</v>
      </c>
      <c r="K194" s="162">
        <v>5201321</v>
      </c>
      <c r="L194" s="160">
        <v>0</v>
      </c>
      <c r="M194" s="163">
        <v>4101.346280000001</v>
      </c>
      <c r="N194" s="163">
        <v>3566.25663</v>
      </c>
      <c r="O194" s="164">
        <f t="shared" si="4"/>
        <v>0.8695331694840455</v>
      </c>
      <c r="P194" s="376">
        <f t="shared" si="5"/>
        <v>-535.0896500000008</v>
      </c>
    </row>
    <row r="195" spans="1:16" ht="15.75">
      <c r="A195" s="159"/>
      <c r="B195" s="439"/>
      <c r="C195" s="440"/>
      <c r="D195" s="441"/>
      <c r="E195" s="441"/>
      <c r="F195" s="441"/>
      <c r="G195" s="503" t="s">
        <v>856</v>
      </c>
      <c r="H195" s="503"/>
      <c r="I195" s="160">
        <v>905</v>
      </c>
      <c r="J195" s="161">
        <v>1004</v>
      </c>
      <c r="K195" s="162">
        <v>5201321</v>
      </c>
      <c r="L195" s="160">
        <v>5</v>
      </c>
      <c r="M195" s="163">
        <v>4101.346280000001</v>
      </c>
      <c r="N195" s="163">
        <v>3566.25663</v>
      </c>
      <c r="O195" s="164">
        <f t="shared" si="4"/>
        <v>0.8695331694840455</v>
      </c>
      <c r="P195" s="376">
        <f t="shared" si="5"/>
        <v>-535.0896500000008</v>
      </c>
    </row>
    <row r="196" spans="1:16" ht="48" customHeight="1">
      <c r="A196" s="159"/>
      <c r="B196" s="439"/>
      <c r="C196" s="440"/>
      <c r="D196" s="441"/>
      <c r="E196" s="441"/>
      <c r="F196" s="502" t="s">
        <v>882</v>
      </c>
      <c r="G196" s="502"/>
      <c r="H196" s="502"/>
      <c r="I196" s="160">
        <v>905</v>
      </c>
      <c r="J196" s="161">
        <v>1004</v>
      </c>
      <c r="K196" s="162">
        <v>5201322</v>
      </c>
      <c r="L196" s="160">
        <v>0</v>
      </c>
      <c r="M196" s="163">
        <v>4840.628809999999</v>
      </c>
      <c r="N196" s="163">
        <v>4840.628809999999</v>
      </c>
      <c r="O196" s="164">
        <f t="shared" si="4"/>
        <v>1</v>
      </c>
      <c r="P196" s="376">
        <f t="shared" si="5"/>
        <v>0</v>
      </c>
    </row>
    <row r="197" spans="1:16" ht="15.75">
      <c r="A197" s="159"/>
      <c r="B197" s="439"/>
      <c r="C197" s="440"/>
      <c r="D197" s="441"/>
      <c r="E197" s="441"/>
      <c r="F197" s="441"/>
      <c r="G197" s="503" t="s">
        <v>856</v>
      </c>
      <c r="H197" s="503"/>
      <c r="I197" s="160">
        <v>905</v>
      </c>
      <c r="J197" s="161">
        <v>1004</v>
      </c>
      <c r="K197" s="162">
        <v>5201322</v>
      </c>
      <c r="L197" s="160">
        <v>5</v>
      </c>
      <c r="M197" s="163">
        <v>4840.628809999999</v>
      </c>
      <c r="N197" s="163">
        <v>4840.628809999999</v>
      </c>
      <c r="O197" s="164">
        <f t="shared" si="4"/>
        <v>1</v>
      </c>
      <c r="P197" s="376">
        <f t="shared" si="5"/>
        <v>0</v>
      </c>
    </row>
    <row r="198" spans="1:16" ht="15.75">
      <c r="A198" s="165" t="s">
        <v>68</v>
      </c>
      <c r="B198" s="506" t="s">
        <v>397</v>
      </c>
      <c r="C198" s="506"/>
      <c r="D198" s="506"/>
      <c r="E198" s="506"/>
      <c r="F198" s="506"/>
      <c r="G198" s="506"/>
      <c r="H198" s="506"/>
      <c r="I198" s="166">
        <v>915</v>
      </c>
      <c r="J198" s="167">
        <v>0</v>
      </c>
      <c r="K198" s="168">
        <v>0</v>
      </c>
      <c r="L198" s="166">
        <v>0</v>
      </c>
      <c r="M198" s="169">
        <v>493885.3100500001</v>
      </c>
      <c r="N198" s="169">
        <v>493224.4769400001</v>
      </c>
      <c r="O198" s="170">
        <f t="shared" si="4"/>
        <v>0.9986619705090376</v>
      </c>
      <c r="P198" s="376">
        <f t="shared" si="5"/>
        <v>-660.8331100000069</v>
      </c>
    </row>
    <row r="199" spans="1:16" ht="15.75">
      <c r="A199" s="159"/>
      <c r="B199" s="439"/>
      <c r="C199" s="505" t="s">
        <v>129</v>
      </c>
      <c r="D199" s="505"/>
      <c r="E199" s="505"/>
      <c r="F199" s="505"/>
      <c r="G199" s="505"/>
      <c r="H199" s="505"/>
      <c r="I199" s="160">
        <v>915</v>
      </c>
      <c r="J199" s="161">
        <v>1002</v>
      </c>
      <c r="K199" s="162">
        <v>0</v>
      </c>
      <c r="L199" s="160">
        <v>0</v>
      </c>
      <c r="M199" s="163">
        <v>32581.045940000004</v>
      </c>
      <c r="N199" s="163">
        <v>32581.045940000004</v>
      </c>
      <c r="O199" s="164">
        <f t="shared" si="4"/>
        <v>1</v>
      </c>
      <c r="P199" s="376">
        <f t="shared" si="5"/>
        <v>0</v>
      </c>
    </row>
    <row r="200" spans="1:16" ht="30" customHeight="1">
      <c r="A200" s="159"/>
      <c r="B200" s="439"/>
      <c r="C200" s="440"/>
      <c r="D200" s="502" t="s">
        <v>857</v>
      </c>
      <c r="E200" s="502"/>
      <c r="F200" s="502"/>
      <c r="G200" s="502"/>
      <c r="H200" s="502"/>
      <c r="I200" s="160">
        <v>915</v>
      </c>
      <c r="J200" s="161">
        <v>1002</v>
      </c>
      <c r="K200" s="162">
        <v>5070000</v>
      </c>
      <c r="L200" s="160">
        <v>0</v>
      </c>
      <c r="M200" s="163">
        <v>32581.045940000004</v>
      </c>
      <c r="N200" s="163">
        <v>32581.045940000004</v>
      </c>
      <c r="O200" s="164">
        <f t="shared" si="4"/>
        <v>1</v>
      </c>
      <c r="P200" s="376">
        <f t="shared" si="5"/>
        <v>0</v>
      </c>
    </row>
    <row r="201" spans="1:16" ht="33.75" customHeight="1">
      <c r="A201" s="159"/>
      <c r="B201" s="439"/>
      <c r="C201" s="440"/>
      <c r="D201" s="441"/>
      <c r="E201" s="502" t="s">
        <v>173</v>
      </c>
      <c r="F201" s="502"/>
      <c r="G201" s="502"/>
      <c r="H201" s="502"/>
      <c r="I201" s="160">
        <v>915</v>
      </c>
      <c r="J201" s="161">
        <v>1002</v>
      </c>
      <c r="K201" s="162">
        <v>5079900</v>
      </c>
      <c r="L201" s="160">
        <v>0</v>
      </c>
      <c r="M201" s="163">
        <v>32581.045940000004</v>
      </c>
      <c r="N201" s="163">
        <v>32581.045940000004</v>
      </c>
      <c r="O201" s="164">
        <f t="shared" si="4"/>
        <v>1</v>
      </c>
      <c r="P201" s="376">
        <f t="shared" si="5"/>
        <v>0</v>
      </c>
    </row>
    <row r="202" spans="1:16" ht="50.25" customHeight="1">
      <c r="A202" s="159"/>
      <c r="B202" s="439"/>
      <c r="C202" s="440"/>
      <c r="D202" s="441"/>
      <c r="E202" s="441"/>
      <c r="F202" s="502" t="s">
        <v>681</v>
      </c>
      <c r="G202" s="502"/>
      <c r="H202" s="502"/>
      <c r="I202" s="160">
        <v>915</v>
      </c>
      <c r="J202" s="161">
        <v>1002</v>
      </c>
      <c r="K202" s="162">
        <v>5079902</v>
      </c>
      <c r="L202" s="160">
        <v>0</v>
      </c>
      <c r="M202" s="163">
        <v>32581.045940000004</v>
      </c>
      <c r="N202" s="163">
        <v>32581.045940000004</v>
      </c>
      <c r="O202" s="164">
        <f t="shared" si="4"/>
        <v>1</v>
      </c>
      <c r="P202" s="376">
        <f t="shared" si="5"/>
        <v>0</v>
      </c>
    </row>
    <row r="203" spans="1:16" ht="32.25" customHeight="1">
      <c r="A203" s="159"/>
      <c r="B203" s="439"/>
      <c r="C203" s="440"/>
      <c r="D203" s="441"/>
      <c r="E203" s="441"/>
      <c r="F203" s="441"/>
      <c r="G203" s="503" t="s">
        <v>175</v>
      </c>
      <c r="H203" s="503"/>
      <c r="I203" s="160">
        <v>915</v>
      </c>
      <c r="J203" s="161">
        <v>1002</v>
      </c>
      <c r="K203" s="162">
        <v>5079902</v>
      </c>
      <c r="L203" s="160">
        <v>1</v>
      </c>
      <c r="M203" s="163">
        <v>32581.045940000004</v>
      </c>
      <c r="N203" s="163">
        <v>32581.045940000004</v>
      </c>
      <c r="O203" s="164">
        <f t="shared" si="4"/>
        <v>1</v>
      </c>
      <c r="P203" s="376">
        <f t="shared" si="5"/>
        <v>0</v>
      </c>
    </row>
    <row r="204" spans="1:16" ht="15.75">
      <c r="A204" s="159"/>
      <c r="B204" s="439"/>
      <c r="C204" s="505" t="s">
        <v>130</v>
      </c>
      <c r="D204" s="505"/>
      <c r="E204" s="505"/>
      <c r="F204" s="505"/>
      <c r="G204" s="505"/>
      <c r="H204" s="505"/>
      <c r="I204" s="160">
        <v>915</v>
      </c>
      <c r="J204" s="161">
        <v>1003</v>
      </c>
      <c r="K204" s="162">
        <v>0</v>
      </c>
      <c r="L204" s="160">
        <v>0</v>
      </c>
      <c r="M204" s="163">
        <v>390333.71933000005</v>
      </c>
      <c r="N204" s="163">
        <v>389742.95420000004</v>
      </c>
      <c r="O204" s="164">
        <f t="shared" si="4"/>
        <v>0.9984865126922315</v>
      </c>
      <c r="P204" s="376">
        <f t="shared" si="5"/>
        <v>-590.7651300000143</v>
      </c>
    </row>
    <row r="205" spans="1:16" ht="15.75">
      <c r="A205" s="159"/>
      <c r="B205" s="439"/>
      <c r="C205" s="440"/>
      <c r="D205" s="502" t="s">
        <v>862</v>
      </c>
      <c r="E205" s="502"/>
      <c r="F205" s="502"/>
      <c r="G205" s="502"/>
      <c r="H205" s="502"/>
      <c r="I205" s="160">
        <v>915</v>
      </c>
      <c r="J205" s="161">
        <v>1003</v>
      </c>
      <c r="K205" s="162">
        <v>5050000</v>
      </c>
      <c r="L205" s="160">
        <v>0</v>
      </c>
      <c r="M205" s="163">
        <v>390333.71933000005</v>
      </c>
      <c r="N205" s="163">
        <v>389742.95420000004</v>
      </c>
      <c r="O205" s="164">
        <f t="shared" si="4"/>
        <v>0.9984865126922315</v>
      </c>
      <c r="P205" s="376">
        <f t="shared" si="5"/>
        <v>-590.7651300000143</v>
      </c>
    </row>
    <row r="206" spans="1:16" ht="33" customHeight="1">
      <c r="A206" s="159"/>
      <c r="B206" s="439"/>
      <c r="C206" s="440"/>
      <c r="D206" s="441"/>
      <c r="E206" s="502" t="s">
        <v>865</v>
      </c>
      <c r="F206" s="502"/>
      <c r="G206" s="502"/>
      <c r="H206" s="502"/>
      <c r="I206" s="160">
        <v>915</v>
      </c>
      <c r="J206" s="161">
        <v>1003</v>
      </c>
      <c r="K206" s="162">
        <v>5054800</v>
      </c>
      <c r="L206" s="160">
        <v>0</v>
      </c>
      <c r="M206" s="163">
        <v>390333.71933000005</v>
      </c>
      <c r="N206" s="163">
        <v>389742.95420000004</v>
      </c>
      <c r="O206" s="164">
        <f aca="true" t="shared" si="6" ref="O206:O269">N206/M206</f>
        <v>0.9984865126922315</v>
      </c>
      <c r="P206" s="376">
        <f aca="true" t="shared" si="7" ref="P206:P269">N206-M206</f>
        <v>-590.7651300000143</v>
      </c>
    </row>
    <row r="207" spans="1:16" ht="55.5" customHeight="1">
      <c r="A207" s="159"/>
      <c r="B207" s="439"/>
      <c r="C207" s="440"/>
      <c r="D207" s="441"/>
      <c r="E207" s="441"/>
      <c r="F207" s="502" t="s">
        <v>683</v>
      </c>
      <c r="G207" s="502"/>
      <c r="H207" s="502"/>
      <c r="I207" s="160">
        <v>915</v>
      </c>
      <c r="J207" s="161">
        <v>1003</v>
      </c>
      <c r="K207" s="162">
        <v>5054803</v>
      </c>
      <c r="L207" s="160">
        <v>0</v>
      </c>
      <c r="M207" s="163">
        <v>179466.07637</v>
      </c>
      <c r="N207" s="163">
        <v>178935.41381</v>
      </c>
      <c r="O207" s="164">
        <f t="shared" si="6"/>
        <v>0.9970431037958063</v>
      </c>
      <c r="P207" s="376">
        <f t="shared" si="7"/>
        <v>-530.662559999997</v>
      </c>
    </row>
    <row r="208" spans="1:16" ht="15.75">
      <c r="A208" s="159"/>
      <c r="B208" s="439"/>
      <c r="C208" s="440"/>
      <c r="D208" s="441"/>
      <c r="E208" s="441"/>
      <c r="F208" s="441"/>
      <c r="G208" s="503" t="s">
        <v>856</v>
      </c>
      <c r="H208" s="503"/>
      <c r="I208" s="160">
        <v>915</v>
      </c>
      <c r="J208" s="161">
        <v>1003</v>
      </c>
      <c r="K208" s="162">
        <v>5054803</v>
      </c>
      <c r="L208" s="160">
        <v>5</v>
      </c>
      <c r="M208" s="163">
        <v>179466.07637</v>
      </c>
      <c r="N208" s="163">
        <v>178935.41381</v>
      </c>
      <c r="O208" s="164">
        <f t="shared" si="6"/>
        <v>0.9970431037958063</v>
      </c>
      <c r="P208" s="376">
        <f t="shared" si="7"/>
        <v>-530.662559999997</v>
      </c>
    </row>
    <row r="209" spans="1:16" ht="63.75" customHeight="1">
      <c r="A209" s="159"/>
      <c r="B209" s="439"/>
      <c r="C209" s="440"/>
      <c r="D209" s="441"/>
      <c r="E209" s="441"/>
      <c r="F209" s="502" t="s">
        <v>868</v>
      </c>
      <c r="G209" s="502"/>
      <c r="H209" s="502"/>
      <c r="I209" s="160">
        <v>915</v>
      </c>
      <c r="J209" s="161">
        <v>1003</v>
      </c>
      <c r="K209" s="162">
        <v>5054805</v>
      </c>
      <c r="L209" s="160">
        <v>0</v>
      </c>
      <c r="M209" s="163">
        <v>177116.54838</v>
      </c>
      <c r="N209" s="163">
        <v>177103.76986</v>
      </c>
      <c r="O209" s="164">
        <f t="shared" si="6"/>
        <v>0.9999278524783999</v>
      </c>
      <c r="P209" s="376">
        <f t="shared" si="7"/>
        <v>-12.778519999992568</v>
      </c>
    </row>
    <row r="210" spans="1:16" ht="15.75">
      <c r="A210" s="159"/>
      <c r="B210" s="439"/>
      <c r="C210" s="440"/>
      <c r="D210" s="441"/>
      <c r="E210" s="441"/>
      <c r="F210" s="441"/>
      <c r="G210" s="503" t="s">
        <v>856</v>
      </c>
      <c r="H210" s="503"/>
      <c r="I210" s="160">
        <v>915</v>
      </c>
      <c r="J210" s="161">
        <v>1003</v>
      </c>
      <c r="K210" s="162">
        <v>5054805</v>
      </c>
      <c r="L210" s="160">
        <v>5</v>
      </c>
      <c r="M210" s="163">
        <v>177116.54838</v>
      </c>
      <c r="N210" s="163">
        <v>177103.76986</v>
      </c>
      <c r="O210" s="164">
        <f t="shared" si="6"/>
        <v>0.9999278524783999</v>
      </c>
      <c r="P210" s="376">
        <f t="shared" si="7"/>
        <v>-12.778519999992568</v>
      </c>
    </row>
    <row r="211" spans="1:16" ht="45.75" customHeight="1">
      <c r="A211" s="159"/>
      <c r="B211" s="439"/>
      <c r="C211" s="440"/>
      <c r="D211" s="441"/>
      <c r="E211" s="441"/>
      <c r="F211" s="502" t="s">
        <v>684</v>
      </c>
      <c r="G211" s="502"/>
      <c r="H211" s="502"/>
      <c r="I211" s="160">
        <v>915</v>
      </c>
      <c r="J211" s="161">
        <v>1003</v>
      </c>
      <c r="K211" s="162">
        <v>5054807</v>
      </c>
      <c r="L211" s="160">
        <v>0</v>
      </c>
      <c r="M211" s="163">
        <v>657</v>
      </c>
      <c r="N211" s="163">
        <v>609.67595</v>
      </c>
      <c r="O211" s="164">
        <f t="shared" si="6"/>
        <v>0.9279694824961947</v>
      </c>
      <c r="P211" s="376">
        <f t="shared" si="7"/>
        <v>-47.32405000000006</v>
      </c>
    </row>
    <row r="212" spans="1:16" ht="15.75">
      <c r="A212" s="159"/>
      <c r="B212" s="439"/>
      <c r="C212" s="440"/>
      <c r="D212" s="441"/>
      <c r="E212" s="441"/>
      <c r="F212" s="441"/>
      <c r="G212" s="503" t="s">
        <v>856</v>
      </c>
      <c r="H212" s="503"/>
      <c r="I212" s="160">
        <v>915</v>
      </c>
      <c r="J212" s="161">
        <v>1003</v>
      </c>
      <c r="K212" s="162">
        <v>5054807</v>
      </c>
      <c r="L212" s="160">
        <v>5</v>
      </c>
      <c r="M212" s="163">
        <v>657</v>
      </c>
      <c r="N212" s="163">
        <v>609.67595</v>
      </c>
      <c r="O212" s="164">
        <f t="shared" si="6"/>
        <v>0.9279694824961947</v>
      </c>
      <c r="P212" s="376">
        <f t="shared" si="7"/>
        <v>-47.32405000000006</v>
      </c>
    </row>
    <row r="213" spans="1:16" ht="45.75" customHeight="1">
      <c r="A213" s="159"/>
      <c r="B213" s="439"/>
      <c r="C213" s="440"/>
      <c r="D213" s="441"/>
      <c r="E213" s="441"/>
      <c r="F213" s="502" t="s">
        <v>685</v>
      </c>
      <c r="G213" s="502"/>
      <c r="H213" s="502"/>
      <c r="I213" s="160">
        <v>915</v>
      </c>
      <c r="J213" s="161">
        <v>1003</v>
      </c>
      <c r="K213" s="162">
        <v>5054808</v>
      </c>
      <c r="L213" s="160">
        <v>0</v>
      </c>
      <c r="M213" s="163">
        <v>577.0669399999999</v>
      </c>
      <c r="N213" s="163">
        <v>577.0669399999999</v>
      </c>
      <c r="O213" s="164">
        <f t="shared" si="6"/>
        <v>1</v>
      </c>
      <c r="P213" s="376">
        <f t="shared" si="7"/>
        <v>0</v>
      </c>
    </row>
    <row r="214" spans="1:16" ht="15.75">
      <c r="A214" s="159"/>
      <c r="B214" s="439"/>
      <c r="C214" s="440"/>
      <c r="D214" s="441"/>
      <c r="E214" s="441"/>
      <c r="F214" s="441"/>
      <c r="G214" s="503" t="s">
        <v>856</v>
      </c>
      <c r="H214" s="503"/>
      <c r="I214" s="160">
        <v>915</v>
      </c>
      <c r="J214" s="161">
        <v>1003</v>
      </c>
      <c r="K214" s="162">
        <v>5054808</v>
      </c>
      <c r="L214" s="160">
        <v>5</v>
      </c>
      <c r="M214" s="163">
        <v>577.0669399999999</v>
      </c>
      <c r="N214" s="163">
        <v>577.0669399999999</v>
      </c>
      <c r="O214" s="164">
        <f t="shared" si="6"/>
        <v>1</v>
      </c>
      <c r="P214" s="376">
        <f t="shared" si="7"/>
        <v>0</v>
      </c>
    </row>
    <row r="215" spans="1:16" ht="63" customHeight="1">
      <c r="A215" s="159"/>
      <c r="B215" s="439"/>
      <c r="C215" s="440"/>
      <c r="D215" s="441"/>
      <c r="E215" s="441"/>
      <c r="F215" s="502" t="s">
        <v>571</v>
      </c>
      <c r="G215" s="502"/>
      <c r="H215" s="502"/>
      <c r="I215" s="160">
        <v>915</v>
      </c>
      <c r="J215" s="161">
        <v>1003</v>
      </c>
      <c r="K215" s="162">
        <v>5054809</v>
      </c>
      <c r="L215" s="160">
        <v>0</v>
      </c>
      <c r="M215" s="163">
        <v>91.47700999999999</v>
      </c>
      <c r="N215" s="163">
        <v>91.47700999999999</v>
      </c>
      <c r="O215" s="164">
        <f t="shared" si="6"/>
        <v>1</v>
      </c>
      <c r="P215" s="376">
        <f t="shared" si="7"/>
        <v>0</v>
      </c>
    </row>
    <row r="216" spans="1:16" ht="15.75">
      <c r="A216" s="159"/>
      <c r="B216" s="439"/>
      <c r="C216" s="440"/>
      <c r="D216" s="441"/>
      <c r="E216" s="441"/>
      <c r="F216" s="441"/>
      <c r="G216" s="503" t="s">
        <v>856</v>
      </c>
      <c r="H216" s="503"/>
      <c r="I216" s="160">
        <v>915</v>
      </c>
      <c r="J216" s="161">
        <v>1003</v>
      </c>
      <c r="K216" s="162">
        <v>5054809</v>
      </c>
      <c r="L216" s="160">
        <v>5</v>
      </c>
      <c r="M216" s="163">
        <v>91.47700999999999</v>
      </c>
      <c r="N216" s="163">
        <v>91.47700999999999</v>
      </c>
      <c r="O216" s="164">
        <f t="shared" si="6"/>
        <v>1</v>
      </c>
      <c r="P216" s="376">
        <f t="shared" si="7"/>
        <v>0</v>
      </c>
    </row>
    <row r="217" spans="1:16" ht="62.25" customHeight="1">
      <c r="A217" s="159"/>
      <c r="B217" s="439"/>
      <c r="C217" s="440"/>
      <c r="D217" s="441"/>
      <c r="E217" s="441"/>
      <c r="F217" s="502" t="s">
        <v>572</v>
      </c>
      <c r="G217" s="502"/>
      <c r="H217" s="502"/>
      <c r="I217" s="160">
        <v>915</v>
      </c>
      <c r="J217" s="161">
        <v>1003</v>
      </c>
      <c r="K217" s="162">
        <v>5054810</v>
      </c>
      <c r="L217" s="160">
        <v>0</v>
      </c>
      <c r="M217" s="163">
        <v>210.47723000000002</v>
      </c>
      <c r="N217" s="163">
        <v>210.47723000000002</v>
      </c>
      <c r="O217" s="164">
        <f t="shared" si="6"/>
        <v>1</v>
      </c>
      <c r="P217" s="376">
        <f t="shared" si="7"/>
        <v>0</v>
      </c>
    </row>
    <row r="218" spans="1:16" ht="15.75">
      <c r="A218" s="159"/>
      <c r="B218" s="439"/>
      <c r="C218" s="440"/>
      <c r="D218" s="441"/>
      <c r="E218" s="441"/>
      <c r="F218" s="441"/>
      <c r="G218" s="503" t="s">
        <v>856</v>
      </c>
      <c r="H218" s="503"/>
      <c r="I218" s="160">
        <v>915</v>
      </c>
      <c r="J218" s="161">
        <v>1003</v>
      </c>
      <c r="K218" s="162">
        <v>5054810</v>
      </c>
      <c r="L218" s="160">
        <v>5</v>
      </c>
      <c r="M218" s="163">
        <v>210.47723000000002</v>
      </c>
      <c r="N218" s="163">
        <v>210.47723000000002</v>
      </c>
      <c r="O218" s="164">
        <f t="shared" si="6"/>
        <v>1</v>
      </c>
      <c r="P218" s="376">
        <f t="shared" si="7"/>
        <v>0</v>
      </c>
    </row>
    <row r="219" spans="1:16" ht="66.75" customHeight="1">
      <c r="A219" s="159"/>
      <c r="B219" s="439"/>
      <c r="C219" s="440"/>
      <c r="D219" s="441"/>
      <c r="E219" s="441"/>
      <c r="F219" s="502" t="s">
        <v>573</v>
      </c>
      <c r="G219" s="502"/>
      <c r="H219" s="502"/>
      <c r="I219" s="160">
        <v>915</v>
      </c>
      <c r="J219" s="161">
        <v>1003</v>
      </c>
      <c r="K219" s="162">
        <v>5054811</v>
      </c>
      <c r="L219" s="160">
        <v>0</v>
      </c>
      <c r="M219" s="163">
        <v>76.10717</v>
      </c>
      <c r="N219" s="163">
        <v>76.10717</v>
      </c>
      <c r="O219" s="164">
        <f t="shared" si="6"/>
        <v>1</v>
      </c>
      <c r="P219" s="376">
        <f t="shared" si="7"/>
        <v>0</v>
      </c>
    </row>
    <row r="220" spans="1:16" ht="15.75">
      <c r="A220" s="159"/>
      <c r="B220" s="439"/>
      <c r="C220" s="440"/>
      <c r="D220" s="441"/>
      <c r="E220" s="441"/>
      <c r="F220" s="441"/>
      <c r="G220" s="503" t="s">
        <v>856</v>
      </c>
      <c r="H220" s="503"/>
      <c r="I220" s="160">
        <v>915</v>
      </c>
      <c r="J220" s="161">
        <v>1003</v>
      </c>
      <c r="K220" s="162">
        <v>5054811</v>
      </c>
      <c r="L220" s="160">
        <v>5</v>
      </c>
      <c r="M220" s="163">
        <v>76.10717</v>
      </c>
      <c r="N220" s="163">
        <v>76.10717</v>
      </c>
      <c r="O220" s="164">
        <f t="shared" si="6"/>
        <v>1</v>
      </c>
      <c r="P220" s="376">
        <f t="shared" si="7"/>
        <v>0</v>
      </c>
    </row>
    <row r="221" spans="1:16" ht="60" customHeight="1">
      <c r="A221" s="159"/>
      <c r="B221" s="439"/>
      <c r="C221" s="440"/>
      <c r="D221" s="441"/>
      <c r="E221" s="441"/>
      <c r="F221" s="502" t="s">
        <v>574</v>
      </c>
      <c r="G221" s="502"/>
      <c r="H221" s="502"/>
      <c r="I221" s="160">
        <v>915</v>
      </c>
      <c r="J221" s="161">
        <v>1003</v>
      </c>
      <c r="K221" s="162">
        <v>5054812</v>
      </c>
      <c r="L221" s="160">
        <v>0</v>
      </c>
      <c r="M221" s="163">
        <v>32138.96623</v>
      </c>
      <c r="N221" s="163">
        <v>32138.96623</v>
      </c>
      <c r="O221" s="164">
        <f t="shared" si="6"/>
        <v>1</v>
      </c>
      <c r="P221" s="376">
        <f t="shared" si="7"/>
        <v>0</v>
      </c>
    </row>
    <row r="222" spans="1:16" ht="15.75">
      <c r="A222" s="159"/>
      <c r="B222" s="439"/>
      <c r="C222" s="440"/>
      <c r="D222" s="441"/>
      <c r="E222" s="441"/>
      <c r="F222" s="441"/>
      <c r="G222" s="503" t="s">
        <v>856</v>
      </c>
      <c r="H222" s="503"/>
      <c r="I222" s="160">
        <v>915</v>
      </c>
      <c r="J222" s="161">
        <v>1003</v>
      </c>
      <c r="K222" s="162">
        <v>5054812</v>
      </c>
      <c r="L222" s="160">
        <v>5</v>
      </c>
      <c r="M222" s="163">
        <v>32138.96623</v>
      </c>
      <c r="N222" s="163">
        <v>32138.96623</v>
      </c>
      <c r="O222" s="164">
        <f t="shared" si="6"/>
        <v>1</v>
      </c>
      <c r="P222" s="376">
        <f t="shared" si="7"/>
        <v>0</v>
      </c>
    </row>
    <row r="223" spans="1:16" ht="15.75">
      <c r="A223" s="159"/>
      <c r="B223" s="439"/>
      <c r="C223" s="505" t="s">
        <v>132</v>
      </c>
      <c r="D223" s="505"/>
      <c r="E223" s="505"/>
      <c r="F223" s="505"/>
      <c r="G223" s="505"/>
      <c r="H223" s="505"/>
      <c r="I223" s="160">
        <v>915</v>
      </c>
      <c r="J223" s="161">
        <v>1004</v>
      </c>
      <c r="K223" s="162">
        <v>0</v>
      </c>
      <c r="L223" s="160">
        <v>0</v>
      </c>
      <c r="M223" s="163">
        <v>51481.289959999995</v>
      </c>
      <c r="N223" s="163">
        <v>51479.92050999999</v>
      </c>
      <c r="O223" s="164">
        <f t="shared" si="6"/>
        <v>0.999973399073701</v>
      </c>
      <c r="P223" s="376">
        <f t="shared" si="7"/>
        <v>-1.3694500000055996</v>
      </c>
    </row>
    <row r="224" spans="1:16" ht="33" customHeight="1">
      <c r="A224" s="159"/>
      <c r="B224" s="439"/>
      <c r="C224" s="440"/>
      <c r="D224" s="502" t="s">
        <v>274</v>
      </c>
      <c r="E224" s="502"/>
      <c r="F224" s="502"/>
      <c r="G224" s="502"/>
      <c r="H224" s="502"/>
      <c r="I224" s="160">
        <v>915</v>
      </c>
      <c r="J224" s="161">
        <v>1004</v>
      </c>
      <c r="K224" s="162">
        <v>5200000</v>
      </c>
      <c r="L224" s="160">
        <v>0</v>
      </c>
      <c r="M224" s="163">
        <v>51481.289959999995</v>
      </c>
      <c r="N224" s="163">
        <v>51479.92050999999</v>
      </c>
      <c r="O224" s="164">
        <f t="shared" si="6"/>
        <v>0.999973399073701</v>
      </c>
      <c r="P224" s="376">
        <f t="shared" si="7"/>
        <v>-1.3694500000055996</v>
      </c>
    </row>
    <row r="225" spans="1:16" ht="83.25" customHeight="1">
      <c r="A225" s="159"/>
      <c r="B225" s="439"/>
      <c r="C225" s="440"/>
      <c r="D225" s="441"/>
      <c r="E225" s="502" t="s">
        <v>875</v>
      </c>
      <c r="F225" s="502"/>
      <c r="G225" s="502"/>
      <c r="H225" s="502"/>
      <c r="I225" s="160">
        <v>915</v>
      </c>
      <c r="J225" s="161">
        <v>1004</v>
      </c>
      <c r="K225" s="162">
        <v>5201000</v>
      </c>
      <c r="L225" s="160">
        <v>0</v>
      </c>
      <c r="M225" s="163">
        <v>16088.987529999999</v>
      </c>
      <c r="N225" s="163">
        <v>16087.618079999998</v>
      </c>
      <c r="O225" s="164">
        <f t="shared" si="6"/>
        <v>0.9999148827732356</v>
      </c>
      <c r="P225" s="376">
        <f t="shared" si="7"/>
        <v>-1.3694500000001426</v>
      </c>
    </row>
    <row r="226" spans="1:16" ht="48" customHeight="1">
      <c r="A226" s="159"/>
      <c r="B226" s="439"/>
      <c r="C226" s="440"/>
      <c r="D226" s="441"/>
      <c r="E226" s="441"/>
      <c r="F226" s="502" t="s">
        <v>569</v>
      </c>
      <c r="G226" s="502"/>
      <c r="H226" s="502"/>
      <c r="I226" s="160">
        <v>915</v>
      </c>
      <c r="J226" s="161">
        <v>1004</v>
      </c>
      <c r="K226" s="162">
        <v>5201005</v>
      </c>
      <c r="L226" s="160">
        <v>0</v>
      </c>
      <c r="M226" s="163">
        <v>94.24092999999999</v>
      </c>
      <c r="N226" s="163">
        <v>94.24092999999999</v>
      </c>
      <c r="O226" s="164">
        <f t="shared" si="6"/>
        <v>1</v>
      </c>
      <c r="P226" s="376">
        <f t="shared" si="7"/>
        <v>0</v>
      </c>
    </row>
    <row r="227" spans="1:16" ht="15.75">
      <c r="A227" s="159"/>
      <c r="B227" s="439"/>
      <c r="C227" s="440"/>
      <c r="D227" s="441"/>
      <c r="E227" s="441"/>
      <c r="F227" s="441"/>
      <c r="G227" s="503" t="s">
        <v>856</v>
      </c>
      <c r="H227" s="503"/>
      <c r="I227" s="160">
        <v>915</v>
      </c>
      <c r="J227" s="161">
        <v>1004</v>
      </c>
      <c r="K227" s="162">
        <v>5201005</v>
      </c>
      <c r="L227" s="160">
        <v>5</v>
      </c>
      <c r="M227" s="163">
        <v>94.24092999999999</v>
      </c>
      <c r="N227" s="163">
        <v>94.24092999999999</v>
      </c>
      <c r="O227" s="164">
        <f t="shared" si="6"/>
        <v>1</v>
      </c>
      <c r="P227" s="376">
        <f t="shared" si="7"/>
        <v>0</v>
      </c>
    </row>
    <row r="228" spans="1:16" ht="61.5" customHeight="1">
      <c r="A228" s="159"/>
      <c r="B228" s="439"/>
      <c r="C228" s="440"/>
      <c r="D228" s="441"/>
      <c r="E228" s="441"/>
      <c r="F228" s="502" t="s">
        <v>570</v>
      </c>
      <c r="G228" s="502"/>
      <c r="H228" s="502"/>
      <c r="I228" s="160">
        <v>915</v>
      </c>
      <c r="J228" s="161">
        <v>1004</v>
      </c>
      <c r="K228" s="162">
        <v>5201006</v>
      </c>
      <c r="L228" s="160">
        <v>0</v>
      </c>
      <c r="M228" s="163">
        <v>6198.01747</v>
      </c>
      <c r="N228" s="163">
        <v>6196.64802</v>
      </c>
      <c r="O228" s="164">
        <f t="shared" si="6"/>
        <v>0.9997790503162296</v>
      </c>
      <c r="P228" s="376">
        <f t="shared" si="7"/>
        <v>-1.3694500000001426</v>
      </c>
    </row>
    <row r="229" spans="1:16" ht="15.75">
      <c r="A229" s="159"/>
      <c r="B229" s="439"/>
      <c r="C229" s="440"/>
      <c r="D229" s="441"/>
      <c r="E229" s="441"/>
      <c r="F229" s="441"/>
      <c r="G229" s="503" t="s">
        <v>856</v>
      </c>
      <c r="H229" s="503"/>
      <c r="I229" s="160">
        <v>915</v>
      </c>
      <c r="J229" s="161">
        <v>1004</v>
      </c>
      <c r="K229" s="162">
        <v>5201006</v>
      </c>
      <c r="L229" s="160">
        <v>5</v>
      </c>
      <c r="M229" s="163">
        <v>6198.01747</v>
      </c>
      <c r="N229" s="163">
        <v>6196.64802</v>
      </c>
      <c r="O229" s="164">
        <f t="shared" si="6"/>
        <v>0.9997790503162296</v>
      </c>
      <c r="P229" s="376">
        <f t="shared" si="7"/>
        <v>-1.3694500000001426</v>
      </c>
    </row>
    <row r="230" spans="1:16" ht="66" customHeight="1">
      <c r="A230" s="159"/>
      <c r="B230" s="439"/>
      <c r="C230" s="440"/>
      <c r="D230" s="441"/>
      <c r="E230" s="441"/>
      <c r="F230" s="502" t="s">
        <v>575</v>
      </c>
      <c r="G230" s="502"/>
      <c r="H230" s="502"/>
      <c r="I230" s="160">
        <v>915</v>
      </c>
      <c r="J230" s="161">
        <v>1004</v>
      </c>
      <c r="K230" s="162">
        <v>5201008</v>
      </c>
      <c r="L230" s="160">
        <v>0</v>
      </c>
      <c r="M230" s="163">
        <v>5406.58913</v>
      </c>
      <c r="N230" s="163">
        <v>5406.58913</v>
      </c>
      <c r="O230" s="164">
        <f t="shared" si="6"/>
        <v>1</v>
      </c>
      <c r="P230" s="376">
        <f t="shared" si="7"/>
        <v>0</v>
      </c>
    </row>
    <row r="231" spans="1:16" ht="15.75">
      <c r="A231" s="159"/>
      <c r="B231" s="439"/>
      <c r="C231" s="440"/>
      <c r="D231" s="441"/>
      <c r="E231" s="441"/>
      <c r="F231" s="441"/>
      <c r="G231" s="503" t="s">
        <v>856</v>
      </c>
      <c r="H231" s="503"/>
      <c r="I231" s="160">
        <v>915</v>
      </c>
      <c r="J231" s="161">
        <v>1004</v>
      </c>
      <c r="K231" s="162">
        <v>5201008</v>
      </c>
      <c r="L231" s="160">
        <v>5</v>
      </c>
      <c r="M231" s="163">
        <v>5406.58913</v>
      </c>
      <c r="N231" s="163">
        <v>5406.58913</v>
      </c>
      <c r="O231" s="164">
        <f t="shared" si="6"/>
        <v>1</v>
      </c>
      <c r="P231" s="376">
        <f t="shared" si="7"/>
        <v>0</v>
      </c>
    </row>
    <row r="232" spans="1:16" ht="76.5" customHeight="1">
      <c r="A232" s="159"/>
      <c r="B232" s="439"/>
      <c r="C232" s="440"/>
      <c r="D232" s="441"/>
      <c r="E232" s="441"/>
      <c r="F232" s="502" t="s">
        <v>576</v>
      </c>
      <c r="G232" s="502"/>
      <c r="H232" s="502"/>
      <c r="I232" s="160">
        <v>915</v>
      </c>
      <c r="J232" s="161">
        <v>1004</v>
      </c>
      <c r="K232" s="162">
        <v>5201009</v>
      </c>
      <c r="L232" s="160">
        <v>0</v>
      </c>
      <c r="M232" s="163">
        <v>110.34</v>
      </c>
      <c r="N232" s="163">
        <v>110.34</v>
      </c>
      <c r="O232" s="164">
        <f t="shared" si="6"/>
        <v>1</v>
      </c>
      <c r="P232" s="376">
        <f t="shared" si="7"/>
        <v>0</v>
      </c>
    </row>
    <row r="233" spans="1:16" ht="15.75">
      <c r="A233" s="159"/>
      <c r="B233" s="439"/>
      <c r="C233" s="440"/>
      <c r="D233" s="441"/>
      <c r="E233" s="441"/>
      <c r="F233" s="441"/>
      <c r="G233" s="503" t="s">
        <v>856</v>
      </c>
      <c r="H233" s="503"/>
      <c r="I233" s="160">
        <v>915</v>
      </c>
      <c r="J233" s="161">
        <v>1004</v>
      </c>
      <c r="K233" s="162">
        <v>5201009</v>
      </c>
      <c r="L233" s="160">
        <v>5</v>
      </c>
      <c r="M233" s="163">
        <v>110.34</v>
      </c>
      <c r="N233" s="163">
        <v>110.34</v>
      </c>
      <c r="O233" s="164">
        <f t="shared" si="6"/>
        <v>1</v>
      </c>
      <c r="P233" s="376">
        <f t="shared" si="7"/>
        <v>0</v>
      </c>
    </row>
    <row r="234" spans="1:16" ht="82.5" customHeight="1">
      <c r="A234" s="159"/>
      <c r="B234" s="439"/>
      <c r="C234" s="440"/>
      <c r="D234" s="441"/>
      <c r="E234" s="441"/>
      <c r="F234" s="502" t="s">
        <v>577</v>
      </c>
      <c r="G234" s="502"/>
      <c r="H234" s="502"/>
      <c r="I234" s="160">
        <v>915</v>
      </c>
      <c r="J234" s="161">
        <v>1004</v>
      </c>
      <c r="K234" s="162">
        <v>5201010</v>
      </c>
      <c r="L234" s="160">
        <v>0</v>
      </c>
      <c r="M234" s="163">
        <v>4279.8</v>
      </c>
      <c r="N234" s="163">
        <v>4279.8</v>
      </c>
      <c r="O234" s="164">
        <f t="shared" si="6"/>
        <v>1</v>
      </c>
      <c r="P234" s="376">
        <f t="shared" si="7"/>
        <v>0</v>
      </c>
    </row>
    <row r="235" spans="1:16" ht="15.75">
      <c r="A235" s="159"/>
      <c r="B235" s="439"/>
      <c r="C235" s="440"/>
      <c r="D235" s="441"/>
      <c r="E235" s="441"/>
      <c r="F235" s="441"/>
      <c r="G235" s="503" t="s">
        <v>856</v>
      </c>
      <c r="H235" s="503"/>
      <c r="I235" s="160">
        <v>915</v>
      </c>
      <c r="J235" s="161">
        <v>1004</v>
      </c>
      <c r="K235" s="162">
        <v>5201010</v>
      </c>
      <c r="L235" s="160">
        <v>5</v>
      </c>
      <c r="M235" s="163">
        <v>4279.8</v>
      </c>
      <c r="N235" s="163">
        <v>4279.8</v>
      </c>
      <c r="O235" s="164">
        <f t="shared" si="6"/>
        <v>1</v>
      </c>
      <c r="P235" s="376">
        <f t="shared" si="7"/>
        <v>0</v>
      </c>
    </row>
    <row r="236" spans="1:16" ht="45.75" customHeight="1">
      <c r="A236" s="159"/>
      <c r="B236" s="439"/>
      <c r="C236" s="440"/>
      <c r="D236" s="441"/>
      <c r="E236" s="502" t="s">
        <v>879</v>
      </c>
      <c r="F236" s="502"/>
      <c r="G236" s="502"/>
      <c r="H236" s="502"/>
      <c r="I236" s="160">
        <v>915</v>
      </c>
      <c r="J236" s="161">
        <v>1004</v>
      </c>
      <c r="K236" s="162">
        <v>5201300</v>
      </c>
      <c r="L236" s="160">
        <v>0</v>
      </c>
      <c r="M236" s="163">
        <v>35392.302429999996</v>
      </c>
      <c r="N236" s="163">
        <v>35392.302429999996</v>
      </c>
      <c r="O236" s="164">
        <f t="shared" si="6"/>
        <v>1</v>
      </c>
      <c r="P236" s="376">
        <f t="shared" si="7"/>
        <v>0</v>
      </c>
    </row>
    <row r="237" spans="1:16" ht="31.5" customHeight="1">
      <c r="A237" s="159"/>
      <c r="B237" s="439"/>
      <c r="C237" s="440"/>
      <c r="D237" s="441"/>
      <c r="E237" s="441"/>
      <c r="F237" s="502" t="s">
        <v>880</v>
      </c>
      <c r="G237" s="502"/>
      <c r="H237" s="502"/>
      <c r="I237" s="160">
        <v>915</v>
      </c>
      <c r="J237" s="161">
        <v>1004</v>
      </c>
      <c r="K237" s="162">
        <v>5201312</v>
      </c>
      <c r="L237" s="160">
        <v>0</v>
      </c>
      <c r="M237" s="163">
        <v>3568.4203899999998</v>
      </c>
      <c r="N237" s="163">
        <v>3568.4203899999998</v>
      </c>
      <c r="O237" s="164">
        <f t="shared" si="6"/>
        <v>1</v>
      </c>
      <c r="P237" s="376">
        <f t="shared" si="7"/>
        <v>0</v>
      </c>
    </row>
    <row r="238" spans="1:16" ht="30.75" customHeight="1">
      <c r="A238" s="159"/>
      <c r="B238" s="439"/>
      <c r="C238" s="440"/>
      <c r="D238" s="441"/>
      <c r="E238" s="441"/>
      <c r="F238" s="441"/>
      <c r="G238" s="503" t="s">
        <v>149</v>
      </c>
      <c r="H238" s="503"/>
      <c r="I238" s="160">
        <v>915</v>
      </c>
      <c r="J238" s="161">
        <v>1004</v>
      </c>
      <c r="K238" s="162">
        <v>5201312</v>
      </c>
      <c r="L238" s="160">
        <v>500</v>
      </c>
      <c r="M238" s="163">
        <v>3568.4203899999998</v>
      </c>
      <c r="N238" s="163">
        <v>3568.4203899999998</v>
      </c>
      <c r="O238" s="164">
        <f t="shared" si="6"/>
        <v>1</v>
      </c>
      <c r="P238" s="376">
        <f t="shared" si="7"/>
        <v>0</v>
      </c>
    </row>
    <row r="239" spans="1:16" ht="33" customHeight="1">
      <c r="A239" s="159"/>
      <c r="B239" s="439"/>
      <c r="C239" s="440"/>
      <c r="D239" s="441"/>
      <c r="E239" s="441"/>
      <c r="F239" s="502" t="s">
        <v>881</v>
      </c>
      <c r="G239" s="502"/>
      <c r="H239" s="502"/>
      <c r="I239" s="160">
        <v>915</v>
      </c>
      <c r="J239" s="161">
        <v>1004</v>
      </c>
      <c r="K239" s="162">
        <v>5201321</v>
      </c>
      <c r="L239" s="160">
        <v>0</v>
      </c>
      <c r="M239" s="163">
        <v>24969.510850000002</v>
      </c>
      <c r="N239" s="163">
        <v>24969.510850000002</v>
      </c>
      <c r="O239" s="164">
        <f t="shared" si="6"/>
        <v>1</v>
      </c>
      <c r="P239" s="376">
        <f t="shared" si="7"/>
        <v>0</v>
      </c>
    </row>
    <row r="240" spans="1:16" ht="15.75">
      <c r="A240" s="159"/>
      <c r="B240" s="439"/>
      <c r="C240" s="440"/>
      <c r="D240" s="441"/>
      <c r="E240" s="441"/>
      <c r="F240" s="441"/>
      <c r="G240" s="503" t="s">
        <v>856</v>
      </c>
      <c r="H240" s="503"/>
      <c r="I240" s="160">
        <v>915</v>
      </c>
      <c r="J240" s="161">
        <v>1004</v>
      </c>
      <c r="K240" s="162">
        <v>5201321</v>
      </c>
      <c r="L240" s="160">
        <v>5</v>
      </c>
      <c r="M240" s="163">
        <v>24969.510850000002</v>
      </c>
      <c r="N240" s="163">
        <v>24969.510850000002</v>
      </c>
      <c r="O240" s="164">
        <f t="shared" si="6"/>
        <v>1</v>
      </c>
      <c r="P240" s="376">
        <f t="shared" si="7"/>
        <v>0</v>
      </c>
    </row>
    <row r="241" spans="1:16" ht="46.5" customHeight="1">
      <c r="A241" s="159"/>
      <c r="B241" s="439"/>
      <c r="C241" s="440"/>
      <c r="D241" s="441"/>
      <c r="E241" s="441"/>
      <c r="F241" s="502" t="s">
        <v>882</v>
      </c>
      <c r="G241" s="502"/>
      <c r="H241" s="502"/>
      <c r="I241" s="160">
        <v>915</v>
      </c>
      <c r="J241" s="161">
        <v>1004</v>
      </c>
      <c r="K241" s="162">
        <v>5201322</v>
      </c>
      <c r="L241" s="160">
        <v>0</v>
      </c>
      <c r="M241" s="163">
        <v>6854.371190000001</v>
      </c>
      <c r="N241" s="163">
        <v>6854.371190000001</v>
      </c>
      <c r="O241" s="164">
        <f t="shared" si="6"/>
        <v>1</v>
      </c>
      <c r="P241" s="376">
        <f t="shared" si="7"/>
        <v>0</v>
      </c>
    </row>
    <row r="242" spans="1:16" ht="15.75">
      <c r="A242" s="159"/>
      <c r="B242" s="439"/>
      <c r="C242" s="440"/>
      <c r="D242" s="441"/>
      <c r="E242" s="441"/>
      <c r="F242" s="441"/>
      <c r="G242" s="503" t="s">
        <v>856</v>
      </c>
      <c r="H242" s="503"/>
      <c r="I242" s="160">
        <v>915</v>
      </c>
      <c r="J242" s="161">
        <v>1004</v>
      </c>
      <c r="K242" s="162">
        <v>5201322</v>
      </c>
      <c r="L242" s="160">
        <v>5</v>
      </c>
      <c r="M242" s="163">
        <v>6854.371190000001</v>
      </c>
      <c r="N242" s="163">
        <v>6854.371190000001</v>
      </c>
      <c r="O242" s="164">
        <f t="shared" si="6"/>
        <v>1</v>
      </c>
      <c r="P242" s="376">
        <f t="shared" si="7"/>
        <v>0</v>
      </c>
    </row>
    <row r="243" spans="1:16" ht="30.75" customHeight="1">
      <c r="A243" s="159"/>
      <c r="B243" s="439"/>
      <c r="C243" s="505" t="s">
        <v>134</v>
      </c>
      <c r="D243" s="505"/>
      <c r="E243" s="505"/>
      <c r="F243" s="505"/>
      <c r="G243" s="505"/>
      <c r="H243" s="505"/>
      <c r="I243" s="160">
        <v>915</v>
      </c>
      <c r="J243" s="161">
        <v>1006</v>
      </c>
      <c r="K243" s="162">
        <v>0</v>
      </c>
      <c r="L243" s="160">
        <v>0</v>
      </c>
      <c r="M243" s="163">
        <v>19489.254820000002</v>
      </c>
      <c r="N243" s="163">
        <v>19420.556290000004</v>
      </c>
      <c r="O243" s="164">
        <f t="shared" si="6"/>
        <v>0.9964750560945256</v>
      </c>
      <c r="P243" s="376">
        <f t="shared" si="7"/>
        <v>-68.69852999999785</v>
      </c>
    </row>
    <row r="244" spans="1:16" ht="15.75">
      <c r="A244" s="159"/>
      <c r="B244" s="439"/>
      <c r="C244" s="440"/>
      <c r="D244" s="502" t="s">
        <v>151</v>
      </c>
      <c r="E244" s="502"/>
      <c r="F244" s="502"/>
      <c r="G244" s="502"/>
      <c r="H244" s="502"/>
      <c r="I244" s="160">
        <v>915</v>
      </c>
      <c r="J244" s="161">
        <v>1006</v>
      </c>
      <c r="K244" s="162">
        <v>20000</v>
      </c>
      <c r="L244" s="160">
        <v>0</v>
      </c>
      <c r="M244" s="163">
        <v>19489.254820000002</v>
      </c>
      <c r="N244" s="163">
        <v>19420.556290000004</v>
      </c>
      <c r="O244" s="164">
        <f t="shared" si="6"/>
        <v>0.9964750560945256</v>
      </c>
      <c r="P244" s="376">
        <f t="shared" si="7"/>
        <v>-68.69852999999785</v>
      </c>
    </row>
    <row r="245" spans="1:16" ht="15.75">
      <c r="A245" s="159"/>
      <c r="B245" s="439"/>
      <c r="C245" s="440"/>
      <c r="D245" s="441"/>
      <c r="E245" s="502" t="s">
        <v>152</v>
      </c>
      <c r="F245" s="502"/>
      <c r="G245" s="502"/>
      <c r="H245" s="502"/>
      <c r="I245" s="160">
        <v>915</v>
      </c>
      <c r="J245" s="161">
        <v>1006</v>
      </c>
      <c r="K245" s="162">
        <v>20400</v>
      </c>
      <c r="L245" s="160">
        <v>0</v>
      </c>
      <c r="M245" s="163">
        <v>19489.254820000002</v>
      </c>
      <c r="N245" s="163">
        <v>19420.556290000004</v>
      </c>
      <c r="O245" s="164">
        <f t="shared" si="6"/>
        <v>0.9964750560945256</v>
      </c>
      <c r="P245" s="376">
        <f t="shared" si="7"/>
        <v>-68.69852999999785</v>
      </c>
    </row>
    <row r="246" spans="1:16" ht="49.5" customHeight="1">
      <c r="A246" s="159"/>
      <c r="B246" s="439"/>
      <c r="C246" s="440"/>
      <c r="D246" s="441"/>
      <c r="E246" s="441"/>
      <c r="F246" s="502" t="s">
        <v>653</v>
      </c>
      <c r="G246" s="502"/>
      <c r="H246" s="502"/>
      <c r="I246" s="160">
        <v>915</v>
      </c>
      <c r="J246" s="161">
        <v>1006</v>
      </c>
      <c r="K246" s="162">
        <v>20412</v>
      </c>
      <c r="L246" s="160">
        <v>0</v>
      </c>
      <c r="M246" s="163">
        <v>13491.396</v>
      </c>
      <c r="N246" s="163">
        <v>13451.36242</v>
      </c>
      <c r="O246" s="164">
        <f t="shared" si="6"/>
        <v>0.9970326584439445</v>
      </c>
      <c r="P246" s="376">
        <f t="shared" si="7"/>
        <v>-40.033580000001166</v>
      </c>
    </row>
    <row r="247" spans="1:16" ht="30.75" customHeight="1">
      <c r="A247" s="159"/>
      <c r="B247" s="439"/>
      <c r="C247" s="440"/>
      <c r="D247" s="441"/>
      <c r="E247" s="441"/>
      <c r="F247" s="441"/>
      <c r="G247" s="503" t="s">
        <v>149</v>
      </c>
      <c r="H247" s="503"/>
      <c r="I247" s="160">
        <v>915</v>
      </c>
      <c r="J247" s="161">
        <v>1006</v>
      </c>
      <c r="K247" s="162">
        <v>20412</v>
      </c>
      <c r="L247" s="160">
        <v>500</v>
      </c>
      <c r="M247" s="163">
        <v>13491.396</v>
      </c>
      <c r="N247" s="163">
        <v>13451.36242</v>
      </c>
      <c r="O247" s="164">
        <f t="shared" si="6"/>
        <v>0.9970326584439445</v>
      </c>
      <c r="P247" s="376">
        <f t="shared" si="7"/>
        <v>-40.033580000001166</v>
      </c>
    </row>
    <row r="248" spans="1:16" ht="63.75" customHeight="1">
      <c r="A248" s="159"/>
      <c r="B248" s="439"/>
      <c r="C248" s="440"/>
      <c r="D248" s="441"/>
      <c r="E248" s="441"/>
      <c r="F248" s="502" t="s">
        <v>578</v>
      </c>
      <c r="G248" s="502"/>
      <c r="H248" s="502"/>
      <c r="I248" s="160">
        <v>915</v>
      </c>
      <c r="J248" s="161">
        <v>1006</v>
      </c>
      <c r="K248" s="162">
        <v>20413</v>
      </c>
      <c r="L248" s="160">
        <v>0</v>
      </c>
      <c r="M248" s="163">
        <v>633.51206</v>
      </c>
      <c r="N248" s="163">
        <v>633.51206</v>
      </c>
      <c r="O248" s="164">
        <f t="shared" si="6"/>
        <v>1</v>
      </c>
      <c r="P248" s="376">
        <f t="shared" si="7"/>
        <v>0</v>
      </c>
    </row>
    <row r="249" spans="1:16" ht="31.5" customHeight="1">
      <c r="A249" s="159"/>
      <c r="B249" s="439"/>
      <c r="C249" s="440"/>
      <c r="D249" s="441"/>
      <c r="E249" s="441"/>
      <c r="F249" s="441"/>
      <c r="G249" s="503" t="s">
        <v>149</v>
      </c>
      <c r="H249" s="503"/>
      <c r="I249" s="160">
        <v>915</v>
      </c>
      <c r="J249" s="161">
        <v>1006</v>
      </c>
      <c r="K249" s="162">
        <v>20413</v>
      </c>
      <c r="L249" s="160">
        <v>500</v>
      </c>
      <c r="M249" s="163">
        <v>633.51206</v>
      </c>
      <c r="N249" s="163">
        <v>633.51206</v>
      </c>
      <c r="O249" s="164">
        <f t="shared" si="6"/>
        <v>1</v>
      </c>
      <c r="P249" s="376">
        <f t="shared" si="7"/>
        <v>0</v>
      </c>
    </row>
    <row r="250" spans="1:16" ht="32.25" customHeight="1">
      <c r="A250" s="159"/>
      <c r="B250" s="439"/>
      <c r="C250" s="440"/>
      <c r="D250" s="441"/>
      <c r="E250" s="441"/>
      <c r="F250" s="502" t="s">
        <v>579</v>
      </c>
      <c r="G250" s="502"/>
      <c r="H250" s="502"/>
      <c r="I250" s="160">
        <v>915</v>
      </c>
      <c r="J250" s="161">
        <v>1006</v>
      </c>
      <c r="K250" s="162">
        <v>20422</v>
      </c>
      <c r="L250" s="160">
        <v>0</v>
      </c>
      <c r="M250" s="163">
        <v>1472.59629</v>
      </c>
      <c r="N250" s="163">
        <v>1472.32285</v>
      </c>
      <c r="O250" s="164">
        <f t="shared" si="6"/>
        <v>0.9998143143495222</v>
      </c>
      <c r="P250" s="376">
        <f t="shared" si="7"/>
        <v>-0.27343999999993684</v>
      </c>
    </row>
    <row r="251" spans="1:16" ht="36" customHeight="1">
      <c r="A251" s="159"/>
      <c r="B251" s="439"/>
      <c r="C251" s="440"/>
      <c r="D251" s="441"/>
      <c r="E251" s="441"/>
      <c r="F251" s="441"/>
      <c r="G251" s="503" t="s">
        <v>149</v>
      </c>
      <c r="H251" s="503"/>
      <c r="I251" s="160">
        <v>915</v>
      </c>
      <c r="J251" s="161">
        <v>1006</v>
      </c>
      <c r="K251" s="162">
        <v>20422</v>
      </c>
      <c r="L251" s="160">
        <v>500</v>
      </c>
      <c r="M251" s="163">
        <v>1472.59629</v>
      </c>
      <c r="N251" s="163">
        <v>1472.32285</v>
      </c>
      <c r="O251" s="164">
        <f t="shared" si="6"/>
        <v>0.9998143143495222</v>
      </c>
      <c r="P251" s="376">
        <f t="shared" si="7"/>
        <v>-0.27343999999993684</v>
      </c>
    </row>
    <row r="252" spans="1:16" ht="65.25" customHeight="1">
      <c r="A252" s="159"/>
      <c r="B252" s="439"/>
      <c r="C252" s="440"/>
      <c r="D252" s="441"/>
      <c r="E252" s="441"/>
      <c r="F252" s="502" t="s">
        <v>580</v>
      </c>
      <c r="G252" s="502"/>
      <c r="H252" s="502"/>
      <c r="I252" s="160">
        <v>915</v>
      </c>
      <c r="J252" s="161">
        <v>1006</v>
      </c>
      <c r="K252" s="162">
        <v>20423</v>
      </c>
      <c r="L252" s="160">
        <v>0</v>
      </c>
      <c r="M252" s="163">
        <v>3560.1378200000004</v>
      </c>
      <c r="N252" s="163">
        <v>3531.7463099999995</v>
      </c>
      <c r="O252" s="164">
        <f t="shared" si="6"/>
        <v>0.9920251654751948</v>
      </c>
      <c r="P252" s="376">
        <f t="shared" si="7"/>
        <v>-28.391510000000835</v>
      </c>
    </row>
    <row r="253" spans="1:16" ht="31.5" customHeight="1">
      <c r="A253" s="159"/>
      <c r="B253" s="439"/>
      <c r="C253" s="440"/>
      <c r="D253" s="441"/>
      <c r="E253" s="441"/>
      <c r="F253" s="441"/>
      <c r="G253" s="503" t="s">
        <v>149</v>
      </c>
      <c r="H253" s="503"/>
      <c r="I253" s="160">
        <v>915</v>
      </c>
      <c r="J253" s="161">
        <v>1006</v>
      </c>
      <c r="K253" s="162">
        <v>20423</v>
      </c>
      <c r="L253" s="160">
        <v>500</v>
      </c>
      <c r="M253" s="163">
        <v>3560.1378200000004</v>
      </c>
      <c r="N253" s="163">
        <v>3531.7463099999995</v>
      </c>
      <c r="O253" s="164">
        <f t="shared" si="6"/>
        <v>0.9920251654751948</v>
      </c>
      <c r="P253" s="376">
        <f t="shared" si="7"/>
        <v>-28.391510000000835</v>
      </c>
    </row>
    <row r="254" spans="1:16" ht="50.25" customHeight="1">
      <c r="A254" s="159"/>
      <c r="B254" s="439"/>
      <c r="C254" s="440"/>
      <c r="D254" s="441"/>
      <c r="E254" s="441"/>
      <c r="F254" s="502" t="s">
        <v>709</v>
      </c>
      <c r="G254" s="502"/>
      <c r="H254" s="502"/>
      <c r="I254" s="160">
        <v>915</v>
      </c>
      <c r="J254" s="161">
        <v>1006</v>
      </c>
      <c r="K254" s="162">
        <v>20426</v>
      </c>
      <c r="L254" s="160">
        <v>0</v>
      </c>
      <c r="M254" s="163">
        <v>38.689130000000006</v>
      </c>
      <c r="N254" s="163">
        <v>38.689130000000006</v>
      </c>
      <c r="O254" s="164">
        <f t="shared" si="6"/>
        <v>1</v>
      </c>
      <c r="P254" s="376">
        <f t="shared" si="7"/>
        <v>0</v>
      </c>
    </row>
    <row r="255" spans="1:16" ht="30.75" customHeight="1">
      <c r="A255" s="159"/>
      <c r="B255" s="439"/>
      <c r="C255" s="440"/>
      <c r="D255" s="441"/>
      <c r="E255" s="441"/>
      <c r="F255" s="441"/>
      <c r="G255" s="503" t="s">
        <v>149</v>
      </c>
      <c r="H255" s="503"/>
      <c r="I255" s="160">
        <v>915</v>
      </c>
      <c r="J255" s="161">
        <v>1006</v>
      </c>
      <c r="K255" s="162">
        <v>20426</v>
      </c>
      <c r="L255" s="160">
        <v>500</v>
      </c>
      <c r="M255" s="163">
        <v>38.689130000000006</v>
      </c>
      <c r="N255" s="163">
        <v>38.689130000000006</v>
      </c>
      <c r="O255" s="164">
        <f t="shared" si="6"/>
        <v>1</v>
      </c>
      <c r="P255" s="376">
        <f t="shared" si="7"/>
        <v>0</v>
      </c>
    </row>
    <row r="256" spans="1:16" ht="87" customHeight="1">
      <c r="A256" s="159"/>
      <c r="B256" s="439"/>
      <c r="C256" s="440"/>
      <c r="D256" s="441"/>
      <c r="E256" s="441"/>
      <c r="F256" s="502" t="s">
        <v>710</v>
      </c>
      <c r="G256" s="502"/>
      <c r="H256" s="502"/>
      <c r="I256" s="160">
        <v>915</v>
      </c>
      <c r="J256" s="161">
        <v>1006</v>
      </c>
      <c r="K256" s="162">
        <v>20427</v>
      </c>
      <c r="L256" s="160">
        <v>0</v>
      </c>
      <c r="M256" s="163">
        <v>200.57984</v>
      </c>
      <c r="N256" s="163">
        <v>200.57984</v>
      </c>
      <c r="O256" s="164">
        <f t="shared" si="6"/>
        <v>1</v>
      </c>
      <c r="P256" s="376">
        <f t="shared" si="7"/>
        <v>0</v>
      </c>
    </row>
    <row r="257" spans="1:16" ht="28.5" customHeight="1">
      <c r="A257" s="159"/>
      <c r="B257" s="439"/>
      <c r="C257" s="440"/>
      <c r="D257" s="441"/>
      <c r="E257" s="441"/>
      <c r="F257" s="441"/>
      <c r="G257" s="503" t="s">
        <v>149</v>
      </c>
      <c r="H257" s="503"/>
      <c r="I257" s="160">
        <v>915</v>
      </c>
      <c r="J257" s="161">
        <v>1006</v>
      </c>
      <c r="K257" s="162">
        <v>20427</v>
      </c>
      <c r="L257" s="160">
        <v>500</v>
      </c>
      <c r="M257" s="163">
        <v>200.57984</v>
      </c>
      <c r="N257" s="163">
        <v>200.57984</v>
      </c>
      <c r="O257" s="164">
        <f t="shared" si="6"/>
        <v>1</v>
      </c>
      <c r="P257" s="376">
        <f t="shared" si="7"/>
        <v>0</v>
      </c>
    </row>
    <row r="258" spans="1:16" ht="44.25" customHeight="1">
      <c r="A258" s="159"/>
      <c r="B258" s="439"/>
      <c r="C258" s="440"/>
      <c r="D258" s="441"/>
      <c r="E258" s="441"/>
      <c r="F258" s="502" t="s">
        <v>711</v>
      </c>
      <c r="G258" s="502"/>
      <c r="H258" s="502"/>
      <c r="I258" s="160">
        <v>915</v>
      </c>
      <c r="J258" s="161">
        <v>1006</v>
      </c>
      <c r="K258" s="162">
        <v>20428</v>
      </c>
      <c r="L258" s="160">
        <v>0</v>
      </c>
      <c r="M258" s="163">
        <v>92.34367999999999</v>
      </c>
      <c r="N258" s="163">
        <v>92.34367999999999</v>
      </c>
      <c r="O258" s="164">
        <f t="shared" si="6"/>
        <v>1</v>
      </c>
      <c r="P258" s="376">
        <f t="shared" si="7"/>
        <v>0</v>
      </c>
    </row>
    <row r="259" spans="1:16" ht="29.25" customHeight="1">
      <c r="A259" s="159"/>
      <c r="B259" s="439"/>
      <c r="C259" s="440"/>
      <c r="D259" s="441"/>
      <c r="E259" s="441"/>
      <c r="F259" s="441"/>
      <c r="G259" s="503" t="s">
        <v>149</v>
      </c>
      <c r="H259" s="503"/>
      <c r="I259" s="160">
        <v>915</v>
      </c>
      <c r="J259" s="161">
        <v>1006</v>
      </c>
      <c r="K259" s="162">
        <v>20428</v>
      </c>
      <c r="L259" s="160">
        <v>500</v>
      </c>
      <c r="M259" s="163">
        <v>92.34367999999999</v>
      </c>
      <c r="N259" s="163">
        <v>92.34367999999999</v>
      </c>
      <c r="O259" s="164">
        <f t="shared" si="6"/>
        <v>1</v>
      </c>
      <c r="P259" s="376">
        <f t="shared" si="7"/>
        <v>0</v>
      </c>
    </row>
    <row r="260" spans="1:16" ht="45.75" customHeight="1">
      <c r="A260" s="165" t="s">
        <v>71</v>
      </c>
      <c r="B260" s="506" t="s">
        <v>337</v>
      </c>
      <c r="C260" s="506"/>
      <c r="D260" s="506"/>
      <c r="E260" s="506"/>
      <c r="F260" s="506"/>
      <c r="G260" s="506"/>
      <c r="H260" s="506"/>
      <c r="I260" s="166">
        <v>918</v>
      </c>
      <c r="J260" s="167">
        <v>0</v>
      </c>
      <c r="K260" s="168">
        <v>0</v>
      </c>
      <c r="L260" s="166">
        <v>0</v>
      </c>
      <c r="M260" s="169">
        <v>65472.73659</v>
      </c>
      <c r="N260" s="169">
        <v>46848.53659</v>
      </c>
      <c r="O260" s="170">
        <f t="shared" si="6"/>
        <v>0.7155426675285088</v>
      </c>
      <c r="P260" s="376">
        <f t="shared" si="7"/>
        <v>-18624.199999999997</v>
      </c>
    </row>
    <row r="261" spans="1:16" ht="15.75">
      <c r="A261" s="159"/>
      <c r="B261" s="439"/>
      <c r="C261" s="505" t="s">
        <v>85</v>
      </c>
      <c r="D261" s="505"/>
      <c r="E261" s="505"/>
      <c r="F261" s="505"/>
      <c r="G261" s="505"/>
      <c r="H261" s="505"/>
      <c r="I261" s="160">
        <v>918</v>
      </c>
      <c r="J261" s="161">
        <v>501</v>
      </c>
      <c r="K261" s="162">
        <v>0</v>
      </c>
      <c r="L261" s="160">
        <v>0</v>
      </c>
      <c r="M261" s="163">
        <v>65472.73659</v>
      </c>
      <c r="N261" s="163">
        <v>46848.53659</v>
      </c>
      <c r="O261" s="164">
        <f t="shared" si="6"/>
        <v>0.7155426675285088</v>
      </c>
      <c r="P261" s="376">
        <f t="shared" si="7"/>
        <v>-18624.199999999997</v>
      </c>
    </row>
    <row r="262" spans="1:16" ht="15.75">
      <c r="A262" s="159"/>
      <c r="B262" s="439"/>
      <c r="C262" s="440"/>
      <c r="D262" s="502" t="s">
        <v>344</v>
      </c>
      <c r="E262" s="502"/>
      <c r="F262" s="502"/>
      <c r="G262" s="502"/>
      <c r="H262" s="502"/>
      <c r="I262" s="160">
        <v>918</v>
      </c>
      <c r="J262" s="161">
        <v>501</v>
      </c>
      <c r="K262" s="162">
        <v>3500000</v>
      </c>
      <c r="L262" s="160">
        <v>0</v>
      </c>
      <c r="M262" s="163">
        <v>63948</v>
      </c>
      <c r="N262" s="163">
        <v>45323.8</v>
      </c>
      <c r="O262" s="164">
        <f t="shared" si="6"/>
        <v>0.7087602426971915</v>
      </c>
      <c r="P262" s="376">
        <f t="shared" si="7"/>
        <v>-18624.199999999997</v>
      </c>
    </row>
    <row r="263" spans="1:16" ht="60.75" customHeight="1">
      <c r="A263" s="159"/>
      <c r="B263" s="439"/>
      <c r="C263" s="440"/>
      <c r="D263" s="441"/>
      <c r="E263" s="502" t="s">
        <v>345</v>
      </c>
      <c r="F263" s="502"/>
      <c r="G263" s="502"/>
      <c r="H263" s="502"/>
      <c r="I263" s="160">
        <v>918</v>
      </c>
      <c r="J263" s="161">
        <v>501</v>
      </c>
      <c r="K263" s="162">
        <v>3500200</v>
      </c>
      <c r="L263" s="160">
        <v>0</v>
      </c>
      <c r="M263" s="163">
        <v>63948</v>
      </c>
      <c r="N263" s="163">
        <v>45323.8</v>
      </c>
      <c r="O263" s="164">
        <f t="shared" si="6"/>
        <v>0.7087602426971915</v>
      </c>
      <c r="P263" s="376">
        <f t="shared" si="7"/>
        <v>-18624.199999999997</v>
      </c>
    </row>
    <row r="264" spans="1:16" ht="15.75">
      <c r="A264" s="159"/>
      <c r="B264" s="439"/>
      <c r="C264" s="440"/>
      <c r="D264" s="441"/>
      <c r="E264" s="441"/>
      <c r="F264" s="502" t="s">
        <v>346</v>
      </c>
      <c r="G264" s="502"/>
      <c r="H264" s="502"/>
      <c r="I264" s="160">
        <v>918</v>
      </c>
      <c r="J264" s="161">
        <v>501</v>
      </c>
      <c r="K264" s="162">
        <v>3500202</v>
      </c>
      <c r="L264" s="160">
        <v>0</v>
      </c>
      <c r="M264" s="163">
        <v>63948</v>
      </c>
      <c r="N264" s="163">
        <v>45323.8</v>
      </c>
      <c r="O264" s="164">
        <f t="shared" si="6"/>
        <v>0.7087602426971915</v>
      </c>
      <c r="P264" s="376">
        <f t="shared" si="7"/>
        <v>-18624.199999999997</v>
      </c>
    </row>
    <row r="265" spans="1:16" ht="15.75">
      <c r="A265" s="159"/>
      <c r="B265" s="439"/>
      <c r="C265" s="440"/>
      <c r="D265" s="441"/>
      <c r="E265" s="441"/>
      <c r="F265" s="441"/>
      <c r="G265" s="503" t="s">
        <v>149</v>
      </c>
      <c r="H265" s="503"/>
      <c r="I265" s="160">
        <v>918</v>
      </c>
      <c r="J265" s="161">
        <v>501</v>
      </c>
      <c r="K265" s="162">
        <v>3500202</v>
      </c>
      <c r="L265" s="160">
        <v>500</v>
      </c>
      <c r="M265" s="163">
        <v>63948</v>
      </c>
      <c r="N265" s="163">
        <v>45323.8</v>
      </c>
      <c r="O265" s="164">
        <f t="shared" si="6"/>
        <v>0.7087602426971915</v>
      </c>
      <c r="P265" s="376">
        <f t="shared" si="7"/>
        <v>-18624.199999999997</v>
      </c>
    </row>
    <row r="266" spans="1:16" ht="15.75">
      <c r="A266" s="159"/>
      <c r="B266" s="439"/>
      <c r="C266" s="440"/>
      <c r="D266" s="502" t="s">
        <v>311</v>
      </c>
      <c r="E266" s="502"/>
      <c r="F266" s="502"/>
      <c r="G266" s="502"/>
      <c r="H266" s="502"/>
      <c r="I266" s="160">
        <v>918</v>
      </c>
      <c r="J266" s="161">
        <v>501</v>
      </c>
      <c r="K266" s="162">
        <v>5220000</v>
      </c>
      <c r="L266" s="160">
        <v>0</v>
      </c>
      <c r="M266" s="163">
        <v>1524.73659</v>
      </c>
      <c r="N266" s="163">
        <v>1524.73659</v>
      </c>
      <c r="O266" s="164">
        <f t="shared" si="6"/>
        <v>1</v>
      </c>
      <c r="P266" s="376">
        <f t="shared" si="7"/>
        <v>0</v>
      </c>
    </row>
    <row r="267" spans="1:16" ht="46.5" customHeight="1">
      <c r="A267" s="159"/>
      <c r="B267" s="439"/>
      <c r="C267" s="440"/>
      <c r="D267" s="441"/>
      <c r="E267" s="502" t="s">
        <v>347</v>
      </c>
      <c r="F267" s="502"/>
      <c r="G267" s="502"/>
      <c r="H267" s="502"/>
      <c r="I267" s="160">
        <v>918</v>
      </c>
      <c r="J267" s="161">
        <v>501</v>
      </c>
      <c r="K267" s="162">
        <v>5226000</v>
      </c>
      <c r="L267" s="160">
        <v>0</v>
      </c>
      <c r="M267" s="163">
        <v>1524.73659</v>
      </c>
      <c r="N267" s="163">
        <v>1524.73659</v>
      </c>
      <c r="O267" s="164">
        <f t="shared" si="6"/>
        <v>1</v>
      </c>
      <c r="P267" s="376">
        <f t="shared" si="7"/>
        <v>0</v>
      </c>
    </row>
    <row r="268" spans="1:16" ht="65.25" customHeight="1">
      <c r="A268" s="159"/>
      <c r="B268" s="439"/>
      <c r="C268" s="440"/>
      <c r="D268" s="441"/>
      <c r="E268" s="441"/>
      <c r="F268" s="502" t="s">
        <v>348</v>
      </c>
      <c r="G268" s="502"/>
      <c r="H268" s="502"/>
      <c r="I268" s="160">
        <v>918</v>
      </c>
      <c r="J268" s="161">
        <v>501</v>
      </c>
      <c r="K268" s="162">
        <v>5226001</v>
      </c>
      <c r="L268" s="160">
        <v>0</v>
      </c>
      <c r="M268" s="163">
        <v>1524.73659</v>
      </c>
      <c r="N268" s="163">
        <v>1524.73659</v>
      </c>
      <c r="O268" s="164">
        <f t="shared" si="6"/>
        <v>1</v>
      </c>
      <c r="P268" s="376">
        <f t="shared" si="7"/>
        <v>0</v>
      </c>
    </row>
    <row r="269" spans="1:16" ht="31.5" customHeight="1">
      <c r="A269" s="159"/>
      <c r="B269" s="439"/>
      <c r="C269" s="440"/>
      <c r="D269" s="441"/>
      <c r="E269" s="441"/>
      <c r="F269" s="441"/>
      <c r="G269" s="503" t="s">
        <v>149</v>
      </c>
      <c r="H269" s="503"/>
      <c r="I269" s="160">
        <v>918</v>
      </c>
      <c r="J269" s="161">
        <v>501</v>
      </c>
      <c r="K269" s="162">
        <v>5226001</v>
      </c>
      <c r="L269" s="160">
        <v>500</v>
      </c>
      <c r="M269" s="163">
        <v>1524.73659</v>
      </c>
      <c r="N269" s="163">
        <v>1524.73659</v>
      </c>
      <c r="O269" s="164">
        <f t="shared" si="6"/>
        <v>1</v>
      </c>
      <c r="P269" s="376">
        <f t="shared" si="7"/>
        <v>0</v>
      </c>
    </row>
    <row r="270" spans="1:16" ht="15.75">
      <c r="A270" s="165" t="s">
        <v>77</v>
      </c>
      <c r="B270" s="506" t="s">
        <v>712</v>
      </c>
      <c r="C270" s="506"/>
      <c r="D270" s="506"/>
      <c r="E270" s="506"/>
      <c r="F270" s="506"/>
      <c r="G270" s="506"/>
      <c r="H270" s="506"/>
      <c r="I270" s="166">
        <v>923</v>
      </c>
      <c r="J270" s="167">
        <v>0</v>
      </c>
      <c r="K270" s="168">
        <v>0</v>
      </c>
      <c r="L270" s="166">
        <v>0</v>
      </c>
      <c r="M270" s="169">
        <v>3050.1</v>
      </c>
      <c r="N270" s="169">
        <v>3050.1</v>
      </c>
      <c r="O270" s="164">
        <f aca="true" t="shared" si="8" ref="O270:O333">N270/M270</f>
        <v>1</v>
      </c>
      <c r="P270" s="376">
        <f aca="true" t="shared" si="9" ref="P270:P333">N270-M270</f>
        <v>0</v>
      </c>
    </row>
    <row r="271" spans="1:16" ht="15.75">
      <c r="A271" s="159"/>
      <c r="B271" s="439"/>
      <c r="C271" s="505" t="s">
        <v>96</v>
      </c>
      <c r="D271" s="505"/>
      <c r="E271" s="505"/>
      <c r="F271" s="505"/>
      <c r="G271" s="505"/>
      <c r="H271" s="505"/>
      <c r="I271" s="160">
        <v>923</v>
      </c>
      <c r="J271" s="161">
        <v>702</v>
      </c>
      <c r="K271" s="162">
        <v>0</v>
      </c>
      <c r="L271" s="160">
        <v>0</v>
      </c>
      <c r="M271" s="163">
        <v>3050.1</v>
      </c>
      <c r="N271" s="163">
        <v>3050.1</v>
      </c>
      <c r="O271" s="164">
        <f t="shared" si="8"/>
        <v>1</v>
      </c>
      <c r="P271" s="376">
        <f t="shared" si="9"/>
        <v>0</v>
      </c>
    </row>
    <row r="272" spans="1:16" ht="51" customHeight="1">
      <c r="A272" s="159"/>
      <c r="B272" s="439"/>
      <c r="C272" s="440"/>
      <c r="D272" s="502" t="s">
        <v>349</v>
      </c>
      <c r="E272" s="502"/>
      <c r="F272" s="502"/>
      <c r="G272" s="502"/>
      <c r="H272" s="502"/>
      <c r="I272" s="160">
        <v>923</v>
      </c>
      <c r="J272" s="161">
        <v>702</v>
      </c>
      <c r="K272" s="162">
        <v>1020000</v>
      </c>
      <c r="L272" s="160">
        <v>0</v>
      </c>
      <c r="M272" s="163">
        <v>3050.1</v>
      </c>
      <c r="N272" s="163">
        <v>3050.1</v>
      </c>
      <c r="O272" s="164">
        <f t="shared" si="8"/>
        <v>1</v>
      </c>
      <c r="P272" s="376">
        <f t="shared" si="9"/>
        <v>0</v>
      </c>
    </row>
    <row r="273" spans="1:16" ht="95.25" customHeight="1">
      <c r="A273" s="159"/>
      <c r="B273" s="439"/>
      <c r="C273" s="440"/>
      <c r="D273" s="441"/>
      <c r="E273" s="502" t="s">
        <v>350</v>
      </c>
      <c r="F273" s="502"/>
      <c r="G273" s="502"/>
      <c r="H273" s="502"/>
      <c r="I273" s="160">
        <v>923</v>
      </c>
      <c r="J273" s="161">
        <v>702</v>
      </c>
      <c r="K273" s="162">
        <v>1020100</v>
      </c>
      <c r="L273" s="160">
        <v>0</v>
      </c>
      <c r="M273" s="163">
        <v>3050.1</v>
      </c>
      <c r="N273" s="163">
        <v>3050.1</v>
      </c>
      <c r="O273" s="164">
        <f t="shared" si="8"/>
        <v>1</v>
      </c>
      <c r="P273" s="376">
        <f t="shared" si="9"/>
        <v>0</v>
      </c>
    </row>
    <row r="274" spans="1:16" ht="65.25" customHeight="1">
      <c r="A274" s="159"/>
      <c r="B274" s="439"/>
      <c r="C274" s="440"/>
      <c r="D274" s="441"/>
      <c r="E274" s="441"/>
      <c r="F274" s="502" t="s">
        <v>359</v>
      </c>
      <c r="G274" s="502"/>
      <c r="H274" s="502"/>
      <c r="I274" s="160">
        <v>923</v>
      </c>
      <c r="J274" s="161">
        <v>702</v>
      </c>
      <c r="K274" s="162">
        <v>1020110</v>
      </c>
      <c r="L274" s="160">
        <v>0</v>
      </c>
      <c r="M274" s="163">
        <v>3050.1</v>
      </c>
      <c r="N274" s="163">
        <v>3050.1</v>
      </c>
      <c r="O274" s="164">
        <f t="shared" si="8"/>
        <v>1</v>
      </c>
      <c r="P274" s="376">
        <f t="shared" si="9"/>
        <v>0</v>
      </c>
    </row>
    <row r="275" spans="1:16" ht="15.75">
      <c r="A275" s="159"/>
      <c r="B275" s="439"/>
      <c r="C275" s="440"/>
      <c r="D275" s="441"/>
      <c r="E275" s="441"/>
      <c r="F275" s="441"/>
      <c r="G275" s="503" t="s">
        <v>352</v>
      </c>
      <c r="H275" s="503"/>
      <c r="I275" s="160">
        <v>923</v>
      </c>
      <c r="J275" s="161">
        <v>702</v>
      </c>
      <c r="K275" s="162">
        <v>1020110</v>
      </c>
      <c r="L275" s="160">
        <v>3</v>
      </c>
      <c r="M275" s="163">
        <v>3050.1</v>
      </c>
      <c r="N275" s="163">
        <v>3050.1</v>
      </c>
      <c r="O275" s="164">
        <f t="shared" si="8"/>
        <v>1</v>
      </c>
      <c r="P275" s="376">
        <f t="shared" si="9"/>
        <v>0</v>
      </c>
    </row>
    <row r="276" spans="1:16" ht="15.75">
      <c r="A276" s="165" t="s">
        <v>82</v>
      </c>
      <c r="B276" s="506" t="s">
        <v>698</v>
      </c>
      <c r="C276" s="506"/>
      <c r="D276" s="506"/>
      <c r="E276" s="506"/>
      <c r="F276" s="506"/>
      <c r="G276" s="506"/>
      <c r="H276" s="506"/>
      <c r="I276" s="166">
        <v>927</v>
      </c>
      <c r="J276" s="167">
        <v>0</v>
      </c>
      <c r="K276" s="168">
        <v>0</v>
      </c>
      <c r="L276" s="166">
        <v>0</v>
      </c>
      <c r="M276" s="169">
        <v>4155280.729</v>
      </c>
      <c r="N276" s="169">
        <v>656355.506</v>
      </c>
      <c r="O276" s="170">
        <f t="shared" si="8"/>
        <v>0.15795695858025868</v>
      </c>
      <c r="P276" s="376">
        <f t="shared" si="9"/>
        <v>-3498925.2229999998</v>
      </c>
    </row>
    <row r="277" spans="1:16" ht="15.75">
      <c r="A277" s="159"/>
      <c r="B277" s="439"/>
      <c r="C277" s="505" t="s">
        <v>81</v>
      </c>
      <c r="D277" s="505"/>
      <c r="E277" s="505"/>
      <c r="F277" s="505"/>
      <c r="G277" s="505"/>
      <c r="H277" s="505"/>
      <c r="I277" s="160">
        <v>927</v>
      </c>
      <c r="J277" s="161">
        <v>409</v>
      </c>
      <c r="K277" s="162">
        <v>0</v>
      </c>
      <c r="L277" s="160">
        <v>0</v>
      </c>
      <c r="M277" s="163">
        <v>46762</v>
      </c>
      <c r="N277" s="163">
        <v>46762</v>
      </c>
      <c r="O277" s="164">
        <f t="shared" si="8"/>
        <v>1</v>
      </c>
      <c r="P277" s="376">
        <f t="shared" si="9"/>
        <v>0</v>
      </c>
    </row>
    <row r="278" spans="1:16" ht="15.75">
      <c r="A278" s="159"/>
      <c r="B278" s="439"/>
      <c r="C278" s="440"/>
      <c r="D278" s="502" t="s">
        <v>81</v>
      </c>
      <c r="E278" s="502"/>
      <c r="F278" s="502"/>
      <c r="G278" s="502"/>
      <c r="H278" s="502"/>
      <c r="I278" s="160">
        <v>927</v>
      </c>
      <c r="J278" s="161">
        <v>409</v>
      </c>
      <c r="K278" s="162">
        <v>3150000</v>
      </c>
      <c r="L278" s="160">
        <v>0</v>
      </c>
      <c r="M278" s="163">
        <v>46762</v>
      </c>
      <c r="N278" s="163">
        <v>46762</v>
      </c>
      <c r="O278" s="164">
        <f t="shared" si="8"/>
        <v>1</v>
      </c>
      <c r="P278" s="376">
        <f t="shared" si="9"/>
        <v>0</v>
      </c>
    </row>
    <row r="279" spans="1:16" ht="15.75">
      <c r="A279" s="159"/>
      <c r="B279" s="439"/>
      <c r="C279" s="440"/>
      <c r="D279" s="441"/>
      <c r="E279" s="502" t="s">
        <v>382</v>
      </c>
      <c r="F279" s="502"/>
      <c r="G279" s="502"/>
      <c r="H279" s="502"/>
      <c r="I279" s="160">
        <v>927</v>
      </c>
      <c r="J279" s="161">
        <v>409</v>
      </c>
      <c r="K279" s="162">
        <v>3150200</v>
      </c>
      <c r="L279" s="160">
        <v>0</v>
      </c>
      <c r="M279" s="163">
        <v>46762</v>
      </c>
      <c r="N279" s="163">
        <v>46762</v>
      </c>
      <c r="O279" s="164">
        <f t="shared" si="8"/>
        <v>1</v>
      </c>
      <c r="P279" s="376">
        <f t="shared" si="9"/>
        <v>0</v>
      </c>
    </row>
    <row r="280" spans="1:16" ht="159" customHeight="1">
      <c r="A280" s="159"/>
      <c r="B280" s="439"/>
      <c r="C280" s="440"/>
      <c r="D280" s="441"/>
      <c r="E280" s="441"/>
      <c r="F280" s="502" t="s">
        <v>713</v>
      </c>
      <c r="G280" s="502"/>
      <c r="H280" s="502"/>
      <c r="I280" s="160">
        <v>927</v>
      </c>
      <c r="J280" s="161">
        <v>409</v>
      </c>
      <c r="K280" s="162">
        <v>3150201</v>
      </c>
      <c r="L280" s="160">
        <v>0</v>
      </c>
      <c r="M280" s="163">
        <v>46762</v>
      </c>
      <c r="N280" s="163">
        <v>46762</v>
      </c>
      <c r="O280" s="164">
        <f t="shared" si="8"/>
        <v>1</v>
      </c>
      <c r="P280" s="376">
        <f t="shared" si="9"/>
        <v>0</v>
      </c>
    </row>
    <row r="281" spans="1:16" ht="15.75">
      <c r="A281" s="159"/>
      <c r="B281" s="439"/>
      <c r="C281" s="440"/>
      <c r="D281" s="441"/>
      <c r="E281" s="441"/>
      <c r="F281" s="441"/>
      <c r="G281" s="503" t="s">
        <v>352</v>
      </c>
      <c r="H281" s="503"/>
      <c r="I281" s="160">
        <v>927</v>
      </c>
      <c r="J281" s="161">
        <v>409</v>
      </c>
      <c r="K281" s="162">
        <v>3150201</v>
      </c>
      <c r="L281" s="160">
        <v>3</v>
      </c>
      <c r="M281" s="163">
        <v>46762</v>
      </c>
      <c r="N281" s="163">
        <v>46762</v>
      </c>
      <c r="O281" s="164">
        <f t="shared" si="8"/>
        <v>1</v>
      </c>
      <c r="P281" s="376">
        <f t="shared" si="9"/>
        <v>0</v>
      </c>
    </row>
    <row r="282" spans="1:16" ht="15.75">
      <c r="A282" s="159"/>
      <c r="B282" s="439"/>
      <c r="C282" s="505" t="s">
        <v>85</v>
      </c>
      <c r="D282" s="505"/>
      <c r="E282" s="505"/>
      <c r="F282" s="505"/>
      <c r="G282" s="505"/>
      <c r="H282" s="505"/>
      <c r="I282" s="160">
        <v>927</v>
      </c>
      <c r="J282" s="161">
        <v>501</v>
      </c>
      <c r="K282" s="162">
        <v>0</v>
      </c>
      <c r="L282" s="160">
        <v>0</v>
      </c>
      <c r="M282" s="163">
        <v>3784992.029</v>
      </c>
      <c r="N282" s="163">
        <v>293703.669</v>
      </c>
      <c r="O282" s="164">
        <f t="shared" si="8"/>
        <v>0.07759690555480427</v>
      </c>
      <c r="P282" s="376">
        <f t="shared" si="9"/>
        <v>-3491288.3600000003</v>
      </c>
    </row>
    <row r="283" spans="1:16" ht="15.75" customHeight="1">
      <c r="A283" s="159"/>
      <c r="B283" s="439"/>
      <c r="C283" s="440"/>
      <c r="D283" s="502" t="s">
        <v>388</v>
      </c>
      <c r="E283" s="502"/>
      <c r="F283" s="502"/>
      <c r="G283" s="502"/>
      <c r="H283" s="502"/>
      <c r="I283" s="160">
        <v>927</v>
      </c>
      <c r="J283" s="161">
        <v>501</v>
      </c>
      <c r="K283" s="162">
        <v>1000000</v>
      </c>
      <c r="L283" s="160">
        <v>0</v>
      </c>
      <c r="M283" s="163">
        <v>3730557.559</v>
      </c>
      <c r="N283" s="163">
        <v>239269.199</v>
      </c>
      <c r="O283" s="164">
        <f t="shared" si="8"/>
        <v>0.0641376510657934</v>
      </c>
      <c r="P283" s="376">
        <f t="shared" si="9"/>
        <v>-3491288.36</v>
      </c>
    </row>
    <row r="284" spans="1:16" ht="83.25" customHeight="1">
      <c r="A284" s="159"/>
      <c r="B284" s="439"/>
      <c r="C284" s="440"/>
      <c r="D284" s="441"/>
      <c r="E284" s="502" t="s">
        <v>389</v>
      </c>
      <c r="F284" s="502"/>
      <c r="G284" s="502"/>
      <c r="H284" s="502"/>
      <c r="I284" s="160">
        <v>927</v>
      </c>
      <c r="J284" s="161">
        <v>501</v>
      </c>
      <c r="K284" s="162">
        <v>1008200</v>
      </c>
      <c r="L284" s="160">
        <v>0</v>
      </c>
      <c r="M284" s="163">
        <v>3730557.559</v>
      </c>
      <c r="N284" s="163">
        <v>239269.199</v>
      </c>
      <c r="O284" s="164">
        <f t="shared" si="8"/>
        <v>0.0641376510657934</v>
      </c>
      <c r="P284" s="376">
        <f t="shared" si="9"/>
        <v>-3491288.36</v>
      </c>
    </row>
    <row r="285" spans="1:16" ht="113.25" customHeight="1">
      <c r="A285" s="159"/>
      <c r="B285" s="439"/>
      <c r="C285" s="440"/>
      <c r="D285" s="441"/>
      <c r="E285" s="441"/>
      <c r="F285" s="502" t="s">
        <v>714</v>
      </c>
      <c r="G285" s="502"/>
      <c r="H285" s="502"/>
      <c r="I285" s="160">
        <v>927</v>
      </c>
      <c r="J285" s="161">
        <v>501</v>
      </c>
      <c r="K285" s="162">
        <v>1008201</v>
      </c>
      <c r="L285" s="160">
        <v>0</v>
      </c>
      <c r="M285" s="163">
        <v>2636.42</v>
      </c>
      <c r="N285" s="163">
        <v>2636.42</v>
      </c>
      <c r="O285" s="164">
        <f t="shared" si="8"/>
        <v>1</v>
      </c>
      <c r="P285" s="376">
        <f t="shared" si="9"/>
        <v>0</v>
      </c>
    </row>
    <row r="286" spans="1:16" ht="15.75">
      <c r="A286" s="159"/>
      <c r="B286" s="439"/>
      <c r="C286" s="440"/>
      <c r="D286" s="441"/>
      <c r="E286" s="441"/>
      <c r="F286" s="441"/>
      <c r="G286" s="503" t="s">
        <v>352</v>
      </c>
      <c r="H286" s="503"/>
      <c r="I286" s="160">
        <v>927</v>
      </c>
      <c r="J286" s="161">
        <v>501</v>
      </c>
      <c r="K286" s="162">
        <v>1008201</v>
      </c>
      <c r="L286" s="160">
        <v>3</v>
      </c>
      <c r="M286" s="163">
        <v>2636.42</v>
      </c>
      <c r="N286" s="163">
        <v>2636.42</v>
      </c>
      <c r="O286" s="164">
        <f t="shared" si="8"/>
        <v>1</v>
      </c>
      <c r="P286" s="376">
        <f t="shared" si="9"/>
        <v>0</v>
      </c>
    </row>
    <row r="287" spans="1:16" ht="109.5" customHeight="1">
      <c r="A287" s="159"/>
      <c r="B287" s="439"/>
      <c r="C287" s="440"/>
      <c r="D287" s="441"/>
      <c r="E287" s="441"/>
      <c r="F287" s="502" t="s">
        <v>715</v>
      </c>
      <c r="G287" s="502"/>
      <c r="H287" s="502"/>
      <c r="I287" s="160">
        <v>927</v>
      </c>
      <c r="J287" s="161">
        <v>501</v>
      </c>
      <c r="K287" s="162">
        <v>1008202</v>
      </c>
      <c r="L287" s="160">
        <v>0</v>
      </c>
      <c r="M287" s="163">
        <v>1661.101</v>
      </c>
      <c r="N287" s="163">
        <v>1661.101</v>
      </c>
      <c r="O287" s="164">
        <f t="shared" si="8"/>
        <v>1</v>
      </c>
      <c r="P287" s="376">
        <f t="shared" si="9"/>
        <v>0</v>
      </c>
    </row>
    <row r="288" spans="1:16" ht="15.75">
      <c r="A288" s="159"/>
      <c r="B288" s="439"/>
      <c r="C288" s="440"/>
      <c r="D288" s="441"/>
      <c r="E288" s="441"/>
      <c r="F288" s="441"/>
      <c r="G288" s="503" t="s">
        <v>352</v>
      </c>
      <c r="H288" s="503"/>
      <c r="I288" s="160">
        <v>927</v>
      </c>
      <c r="J288" s="161">
        <v>501</v>
      </c>
      <c r="K288" s="162">
        <v>1008202</v>
      </c>
      <c r="L288" s="160">
        <v>3</v>
      </c>
      <c r="M288" s="163">
        <v>1661.101</v>
      </c>
      <c r="N288" s="163">
        <v>1661.101</v>
      </c>
      <c r="O288" s="164">
        <f t="shared" si="8"/>
        <v>1</v>
      </c>
      <c r="P288" s="376">
        <f t="shared" si="9"/>
        <v>0</v>
      </c>
    </row>
    <row r="289" spans="1:16" ht="110.25" customHeight="1">
      <c r="A289" s="159"/>
      <c r="B289" s="439"/>
      <c r="C289" s="440"/>
      <c r="D289" s="441"/>
      <c r="E289" s="441"/>
      <c r="F289" s="502" t="s">
        <v>392</v>
      </c>
      <c r="G289" s="502"/>
      <c r="H289" s="502"/>
      <c r="I289" s="160">
        <v>927</v>
      </c>
      <c r="J289" s="161">
        <v>501</v>
      </c>
      <c r="K289" s="162">
        <v>1008203</v>
      </c>
      <c r="L289" s="160">
        <v>0</v>
      </c>
      <c r="M289" s="163">
        <v>1512.201</v>
      </c>
      <c r="N289" s="163">
        <v>1512.201</v>
      </c>
      <c r="O289" s="164">
        <f t="shared" si="8"/>
        <v>1</v>
      </c>
      <c r="P289" s="376">
        <f t="shared" si="9"/>
        <v>0</v>
      </c>
    </row>
    <row r="290" spans="1:16" ht="15.75">
      <c r="A290" s="159"/>
      <c r="B290" s="439"/>
      <c r="C290" s="440"/>
      <c r="D290" s="441"/>
      <c r="E290" s="441"/>
      <c r="F290" s="441"/>
      <c r="G290" s="503" t="s">
        <v>352</v>
      </c>
      <c r="H290" s="503"/>
      <c r="I290" s="160">
        <v>927</v>
      </c>
      <c r="J290" s="161">
        <v>501</v>
      </c>
      <c r="K290" s="162">
        <v>1008203</v>
      </c>
      <c r="L290" s="160">
        <v>3</v>
      </c>
      <c r="M290" s="163">
        <v>1512.201</v>
      </c>
      <c r="N290" s="163">
        <v>1512.201</v>
      </c>
      <c r="O290" s="164">
        <f t="shared" si="8"/>
        <v>1</v>
      </c>
      <c r="P290" s="376">
        <f t="shared" si="9"/>
        <v>0</v>
      </c>
    </row>
    <row r="291" spans="1:16" ht="111" customHeight="1">
      <c r="A291" s="159"/>
      <c r="B291" s="439"/>
      <c r="C291" s="440"/>
      <c r="D291" s="441"/>
      <c r="E291" s="441"/>
      <c r="F291" s="502" t="s">
        <v>393</v>
      </c>
      <c r="G291" s="502"/>
      <c r="H291" s="502"/>
      <c r="I291" s="160">
        <v>927</v>
      </c>
      <c r="J291" s="161">
        <v>501</v>
      </c>
      <c r="K291" s="162">
        <v>1008204</v>
      </c>
      <c r="L291" s="160">
        <v>0</v>
      </c>
      <c r="M291" s="163">
        <v>632.782</v>
      </c>
      <c r="N291" s="163">
        <v>632.782</v>
      </c>
      <c r="O291" s="164">
        <f t="shared" si="8"/>
        <v>1</v>
      </c>
      <c r="P291" s="376">
        <f t="shared" si="9"/>
        <v>0</v>
      </c>
    </row>
    <row r="292" spans="1:16" ht="15.75">
      <c r="A292" s="159"/>
      <c r="B292" s="439"/>
      <c r="C292" s="440"/>
      <c r="D292" s="441"/>
      <c r="E292" s="441"/>
      <c r="F292" s="441"/>
      <c r="G292" s="503" t="s">
        <v>352</v>
      </c>
      <c r="H292" s="503"/>
      <c r="I292" s="160">
        <v>927</v>
      </c>
      <c r="J292" s="161">
        <v>501</v>
      </c>
      <c r="K292" s="162">
        <v>1008204</v>
      </c>
      <c r="L292" s="160">
        <v>3</v>
      </c>
      <c r="M292" s="163">
        <v>632.782</v>
      </c>
      <c r="N292" s="163">
        <v>632.782</v>
      </c>
      <c r="O292" s="164">
        <f t="shared" si="8"/>
        <v>1</v>
      </c>
      <c r="P292" s="376">
        <f t="shared" si="9"/>
        <v>0</v>
      </c>
    </row>
    <row r="293" spans="1:16" ht="112.5" customHeight="1">
      <c r="A293" s="159"/>
      <c r="B293" s="439"/>
      <c r="C293" s="440"/>
      <c r="D293" s="441"/>
      <c r="E293" s="441"/>
      <c r="F293" s="502" t="s">
        <v>394</v>
      </c>
      <c r="G293" s="502"/>
      <c r="H293" s="502"/>
      <c r="I293" s="160">
        <v>927</v>
      </c>
      <c r="J293" s="161">
        <v>501</v>
      </c>
      <c r="K293" s="162">
        <v>1008205</v>
      </c>
      <c r="L293" s="160">
        <v>0</v>
      </c>
      <c r="M293" s="163">
        <v>542.028</v>
      </c>
      <c r="N293" s="163">
        <v>542.028</v>
      </c>
      <c r="O293" s="164">
        <f t="shared" si="8"/>
        <v>1</v>
      </c>
      <c r="P293" s="376">
        <f t="shared" si="9"/>
        <v>0</v>
      </c>
    </row>
    <row r="294" spans="1:16" ht="15.75">
      <c r="A294" s="159"/>
      <c r="B294" s="439"/>
      <c r="C294" s="440"/>
      <c r="D294" s="441"/>
      <c r="E294" s="441"/>
      <c r="F294" s="441"/>
      <c r="G294" s="503" t="s">
        <v>352</v>
      </c>
      <c r="H294" s="503"/>
      <c r="I294" s="160">
        <v>927</v>
      </c>
      <c r="J294" s="161">
        <v>501</v>
      </c>
      <c r="K294" s="162">
        <v>1008205</v>
      </c>
      <c r="L294" s="160">
        <v>3</v>
      </c>
      <c r="M294" s="163">
        <v>542.028</v>
      </c>
      <c r="N294" s="163">
        <v>542.028</v>
      </c>
      <c r="O294" s="164">
        <f t="shared" si="8"/>
        <v>1</v>
      </c>
      <c r="P294" s="376">
        <f t="shared" si="9"/>
        <v>0</v>
      </c>
    </row>
    <row r="295" spans="1:16" ht="61.5" customHeight="1">
      <c r="A295" s="159"/>
      <c r="B295" s="439"/>
      <c r="C295" s="440"/>
      <c r="D295" s="441"/>
      <c r="E295" s="441"/>
      <c r="F295" s="502" t="s">
        <v>395</v>
      </c>
      <c r="G295" s="502"/>
      <c r="H295" s="502"/>
      <c r="I295" s="160">
        <v>927</v>
      </c>
      <c r="J295" s="161">
        <v>501</v>
      </c>
      <c r="K295" s="162">
        <v>1008206</v>
      </c>
      <c r="L295" s="160">
        <v>0</v>
      </c>
      <c r="M295" s="163">
        <v>173.945</v>
      </c>
      <c r="N295" s="163">
        <v>173.945</v>
      </c>
      <c r="O295" s="164">
        <f t="shared" si="8"/>
        <v>1</v>
      </c>
      <c r="P295" s="376">
        <f t="shared" si="9"/>
        <v>0</v>
      </c>
    </row>
    <row r="296" spans="1:16" ht="15.75">
      <c r="A296" s="159"/>
      <c r="B296" s="439"/>
      <c r="C296" s="440"/>
      <c r="D296" s="441"/>
      <c r="E296" s="441"/>
      <c r="F296" s="441"/>
      <c r="G296" s="503" t="s">
        <v>352</v>
      </c>
      <c r="H296" s="503"/>
      <c r="I296" s="160">
        <v>927</v>
      </c>
      <c r="J296" s="161">
        <v>501</v>
      </c>
      <c r="K296" s="162">
        <v>1008206</v>
      </c>
      <c r="L296" s="160">
        <v>3</v>
      </c>
      <c r="M296" s="163">
        <v>173.945</v>
      </c>
      <c r="N296" s="163">
        <v>173.945</v>
      </c>
      <c r="O296" s="164">
        <f t="shared" si="8"/>
        <v>1</v>
      </c>
      <c r="P296" s="376">
        <f t="shared" si="9"/>
        <v>0</v>
      </c>
    </row>
    <row r="297" spans="1:16" ht="60.75" customHeight="1">
      <c r="A297" s="159"/>
      <c r="B297" s="439"/>
      <c r="C297" s="440"/>
      <c r="D297" s="441"/>
      <c r="E297" s="441"/>
      <c r="F297" s="502" t="s">
        <v>451</v>
      </c>
      <c r="G297" s="502"/>
      <c r="H297" s="502"/>
      <c r="I297" s="160">
        <v>927</v>
      </c>
      <c r="J297" s="161">
        <v>501</v>
      </c>
      <c r="K297" s="162">
        <v>1008207</v>
      </c>
      <c r="L297" s="160">
        <v>0</v>
      </c>
      <c r="M297" s="163">
        <v>329.175</v>
      </c>
      <c r="N297" s="163">
        <v>329.175</v>
      </c>
      <c r="O297" s="164">
        <f t="shared" si="8"/>
        <v>1</v>
      </c>
      <c r="P297" s="376">
        <f t="shared" si="9"/>
        <v>0</v>
      </c>
    </row>
    <row r="298" spans="1:16" ht="15.75">
      <c r="A298" s="159"/>
      <c r="B298" s="439"/>
      <c r="C298" s="440"/>
      <c r="D298" s="441"/>
      <c r="E298" s="441"/>
      <c r="F298" s="441"/>
      <c r="G298" s="503" t="s">
        <v>352</v>
      </c>
      <c r="H298" s="503"/>
      <c r="I298" s="160">
        <v>927</v>
      </c>
      <c r="J298" s="161">
        <v>501</v>
      </c>
      <c r="K298" s="162">
        <v>1008207</v>
      </c>
      <c r="L298" s="160">
        <v>3</v>
      </c>
      <c r="M298" s="163">
        <v>329.175</v>
      </c>
      <c r="N298" s="163">
        <v>329.175</v>
      </c>
      <c r="O298" s="164">
        <f t="shared" si="8"/>
        <v>1</v>
      </c>
      <c r="P298" s="376">
        <f t="shared" si="9"/>
        <v>0</v>
      </c>
    </row>
    <row r="299" spans="1:16" ht="95.25" customHeight="1">
      <c r="A299" s="159"/>
      <c r="B299" s="439"/>
      <c r="C299" s="440"/>
      <c r="D299" s="441"/>
      <c r="E299" s="441"/>
      <c r="F299" s="502" t="s">
        <v>716</v>
      </c>
      <c r="G299" s="502"/>
      <c r="H299" s="502"/>
      <c r="I299" s="160">
        <v>927</v>
      </c>
      <c r="J299" s="161">
        <v>501</v>
      </c>
      <c r="K299" s="162">
        <v>1008208</v>
      </c>
      <c r="L299" s="160">
        <v>0</v>
      </c>
      <c r="M299" s="163">
        <v>160269.907</v>
      </c>
      <c r="N299" s="163">
        <v>160269.907</v>
      </c>
      <c r="O299" s="164">
        <f t="shared" si="8"/>
        <v>1</v>
      </c>
      <c r="P299" s="376">
        <f t="shared" si="9"/>
        <v>0</v>
      </c>
    </row>
    <row r="300" spans="1:16" ht="15.75">
      <c r="A300" s="159"/>
      <c r="B300" s="439"/>
      <c r="C300" s="440"/>
      <c r="D300" s="441"/>
      <c r="E300" s="441"/>
      <c r="F300" s="441"/>
      <c r="G300" s="503" t="s">
        <v>352</v>
      </c>
      <c r="H300" s="503"/>
      <c r="I300" s="160">
        <v>927</v>
      </c>
      <c r="J300" s="161">
        <v>501</v>
      </c>
      <c r="K300" s="162">
        <v>1008208</v>
      </c>
      <c r="L300" s="160">
        <v>3</v>
      </c>
      <c r="M300" s="163">
        <v>160269.907</v>
      </c>
      <c r="N300" s="163">
        <v>160269.907</v>
      </c>
      <c r="O300" s="164">
        <f t="shared" si="8"/>
        <v>1</v>
      </c>
      <c r="P300" s="376">
        <f t="shared" si="9"/>
        <v>0</v>
      </c>
    </row>
    <row r="301" spans="1:16" ht="92.25" customHeight="1">
      <c r="A301" s="159"/>
      <c r="B301" s="439"/>
      <c r="C301" s="440"/>
      <c r="D301" s="441"/>
      <c r="E301" s="441"/>
      <c r="F301" s="502" t="s">
        <v>717</v>
      </c>
      <c r="G301" s="502"/>
      <c r="H301" s="502"/>
      <c r="I301" s="160">
        <v>927</v>
      </c>
      <c r="J301" s="161">
        <v>501</v>
      </c>
      <c r="K301" s="162">
        <v>1008209</v>
      </c>
      <c r="L301" s="160">
        <v>0</v>
      </c>
      <c r="M301" s="163">
        <v>172198.883</v>
      </c>
      <c r="N301" s="163">
        <v>60872.44</v>
      </c>
      <c r="O301" s="164">
        <f t="shared" si="8"/>
        <v>0.3535007831612938</v>
      </c>
      <c r="P301" s="376">
        <f t="shared" si="9"/>
        <v>-111326.443</v>
      </c>
    </row>
    <row r="302" spans="1:16" ht="15.75">
      <c r="A302" s="159"/>
      <c r="B302" s="439"/>
      <c r="C302" s="440"/>
      <c r="D302" s="441"/>
      <c r="E302" s="441"/>
      <c r="F302" s="441"/>
      <c r="G302" s="503" t="s">
        <v>352</v>
      </c>
      <c r="H302" s="503"/>
      <c r="I302" s="160">
        <v>927</v>
      </c>
      <c r="J302" s="161">
        <v>501</v>
      </c>
      <c r="K302" s="162">
        <v>1008209</v>
      </c>
      <c r="L302" s="160">
        <v>3</v>
      </c>
      <c r="M302" s="163">
        <v>172198.883</v>
      </c>
      <c r="N302" s="163">
        <v>60872.44</v>
      </c>
      <c r="O302" s="164">
        <f t="shared" si="8"/>
        <v>0.3535007831612938</v>
      </c>
      <c r="P302" s="376">
        <f t="shared" si="9"/>
        <v>-111326.443</v>
      </c>
    </row>
    <row r="303" spans="1:16" ht="61.5" customHeight="1">
      <c r="A303" s="159"/>
      <c r="B303" s="439"/>
      <c r="C303" s="440"/>
      <c r="D303" s="441"/>
      <c r="E303" s="441"/>
      <c r="F303" s="502" t="s">
        <v>408</v>
      </c>
      <c r="G303" s="502"/>
      <c r="H303" s="502"/>
      <c r="I303" s="160">
        <v>927</v>
      </c>
      <c r="J303" s="161">
        <v>501</v>
      </c>
      <c r="K303" s="162">
        <v>1008210</v>
      </c>
      <c r="L303" s="160">
        <v>0</v>
      </c>
      <c r="M303" s="163">
        <v>8781.94</v>
      </c>
      <c r="N303" s="163">
        <v>3678.33</v>
      </c>
      <c r="O303" s="164">
        <f t="shared" si="8"/>
        <v>0.41885164325877877</v>
      </c>
      <c r="P303" s="376">
        <f t="shared" si="9"/>
        <v>-5103.610000000001</v>
      </c>
    </row>
    <row r="304" spans="1:16" ht="15.75">
      <c r="A304" s="159"/>
      <c r="B304" s="439"/>
      <c r="C304" s="440"/>
      <c r="D304" s="441"/>
      <c r="E304" s="441"/>
      <c r="F304" s="441"/>
      <c r="G304" s="503" t="s">
        <v>352</v>
      </c>
      <c r="H304" s="503"/>
      <c r="I304" s="160">
        <v>927</v>
      </c>
      <c r="J304" s="161">
        <v>501</v>
      </c>
      <c r="K304" s="162">
        <v>1008210</v>
      </c>
      <c r="L304" s="160">
        <v>3</v>
      </c>
      <c r="M304" s="163">
        <v>8781.94</v>
      </c>
      <c r="N304" s="163">
        <v>3678.33</v>
      </c>
      <c r="O304" s="164">
        <f t="shared" si="8"/>
        <v>0.41885164325877877</v>
      </c>
      <c r="P304" s="376">
        <f t="shared" si="9"/>
        <v>-5103.610000000001</v>
      </c>
    </row>
    <row r="305" spans="1:16" ht="61.5" customHeight="1">
      <c r="A305" s="159"/>
      <c r="B305" s="439"/>
      <c r="C305" s="440"/>
      <c r="D305" s="441"/>
      <c r="E305" s="441"/>
      <c r="F305" s="502" t="s">
        <v>409</v>
      </c>
      <c r="G305" s="502"/>
      <c r="H305" s="502"/>
      <c r="I305" s="160">
        <v>927</v>
      </c>
      <c r="J305" s="161">
        <v>501</v>
      </c>
      <c r="K305" s="162">
        <v>1008211</v>
      </c>
      <c r="L305" s="160">
        <v>0</v>
      </c>
      <c r="M305" s="163">
        <v>16401.15</v>
      </c>
      <c r="N305" s="163">
        <v>6960.87</v>
      </c>
      <c r="O305" s="164">
        <f t="shared" si="8"/>
        <v>0.4244135319779405</v>
      </c>
      <c r="P305" s="376">
        <f t="shared" si="9"/>
        <v>-9440.280000000002</v>
      </c>
    </row>
    <row r="306" spans="1:16" ht="15.75">
      <c r="A306" s="159"/>
      <c r="B306" s="439"/>
      <c r="C306" s="440"/>
      <c r="D306" s="441"/>
      <c r="E306" s="441"/>
      <c r="F306" s="441"/>
      <c r="G306" s="503" t="s">
        <v>352</v>
      </c>
      <c r="H306" s="503"/>
      <c r="I306" s="160">
        <v>927</v>
      </c>
      <c r="J306" s="161">
        <v>501</v>
      </c>
      <c r="K306" s="162">
        <v>1008211</v>
      </c>
      <c r="L306" s="160">
        <v>3</v>
      </c>
      <c r="M306" s="163">
        <v>16401.15</v>
      </c>
      <c r="N306" s="163">
        <v>6960.87</v>
      </c>
      <c r="O306" s="164">
        <f t="shared" si="8"/>
        <v>0.4244135319779405</v>
      </c>
      <c r="P306" s="376">
        <f t="shared" si="9"/>
        <v>-9440.280000000002</v>
      </c>
    </row>
    <row r="307" spans="1:16" ht="96" customHeight="1">
      <c r="A307" s="159"/>
      <c r="B307" s="439"/>
      <c r="C307" s="440"/>
      <c r="D307" s="441"/>
      <c r="E307" s="441"/>
      <c r="F307" s="502" t="s">
        <v>410</v>
      </c>
      <c r="G307" s="502"/>
      <c r="H307" s="502"/>
      <c r="I307" s="160">
        <v>927</v>
      </c>
      <c r="J307" s="161">
        <v>501</v>
      </c>
      <c r="K307" s="162">
        <v>1008212</v>
      </c>
      <c r="L307" s="160">
        <v>0</v>
      </c>
      <c r="M307" s="163">
        <v>1802198.607</v>
      </c>
      <c r="N307" s="163">
        <v>0</v>
      </c>
      <c r="O307" s="164">
        <f t="shared" si="8"/>
        <v>0</v>
      </c>
      <c r="P307" s="376">
        <f t="shared" si="9"/>
        <v>-1802198.607</v>
      </c>
    </row>
    <row r="308" spans="1:16" ht="15.75">
      <c r="A308" s="159"/>
      <c r="B308" s="439"/>
      <c r="C308" s="440"/>
      <c r="D308" s="441"/>
      <c r="E308" s="441"/>
      <c r="F308" s="441"/>
      <c r="G308" s="503" t="s">
        <v>352</v>
      </c>
      <c r="H308" s="503"/>
      <c r="I308" s="160">
        <v>927</v>
      </c>
      <c r="J308" s="161">
        <v>501</v>
      </c>
      <c r="K308" s="162">
        <v>1008212</v>
      </c>
      <c r="L308" s="160">
        <v>3</v>
      </c>
      <c r="M308" s="163">
        <v>1802198.607</v>
      </c>
      <c r="N308" s="163">
        <v>0</v>
      </c>
      <c r="O308" s="164">
        <f t="shared" si="8"/>
        <v>0</v>
      </c>
      <c r="P308" s="376">
        <f t="shared" si="9"/>
        <v>-1802198.607</v>
      </c>
    </row>
    <row r="309" spans="1:16" ht="99" customHeight="1">
      <c r="A309" s="159"/>
      <c r="B309" s="439"/>
      <c r="C309" s="440"/>
      <c r="D309" s="441"/>
      <c r="E309" s="441"/>
      <c r="F309" s="502" t="s">
        <v>411</v>
      </c>
      <c r="G309" s="502"/>
      <c r="H309" s="502"/>
      <c r="I309" s="160">
        <v>927</v>
      </c>
      <c r="J309" s="161">
        <v>501</v>
      </c>
      <c r="K309" s="162">
        <v>1008213</v>
      </c>
      <c r="L309" s="160">
        <v>0</v>
      </c>
      <c r="M309" s="163">
        <v>133064.21</v>
      </c>
      <c r="N309" s="163">
        <v>0</v>
      </c>
      <c r="O309" s="164">
        <f t="shared" si="8"/>
        <v>0</v>
      </c>
      <c r="P309" s="376">
        <f t="shared" si="9"/>
        <v>-133064.21</v>
      </c>
    </row>
    <row r="310" spans="1:16" ht="15.75">
      <c r="A310" s="159"/>
      <c r="B310" s="439"/>
      <c r="C310" s="440"/>
      <c r="D310" s="441"/>
      <c r="E310" s="441"/>
      <c r="F310" s="441"/>
      <c r="G310" s="503" t="s">
        <v>352</v>
      </c>
      <c r="H310" s="503"/>
      <c r="I310" s="160">
        <v>927</v>
      </c>
      <c r="J310" s="161">
        <v>501</v>
      </c>
      <c r="K310" s="162">
        <v>1008213</v>
      </c>
      <c r="L310" s="160">
        <v>3</v>
      </c>
      <c r="M310" s="163">
        <v>133064.21</v>
      </c>
      <c r="N310" s="163">
        <v>0</v>
      </c>
      <c r="O310" s="164">
        <f t="shared" si="8"/>
        <v>0</v>
      </c>
      <c r="P310" s="376">
        <f t="shared" si="9"/>
        <v>-133064.21</v>
      </c>
    </row>
    <row r="311" spans="1:16" ht="96" customHeight="1">
      <c r="A311" s="159"/>
      <c r="B311" s="439"/>
      <c r="C311" s="440"/>
      <c r="D311" s="441"/>
      <c r="E311" s="441"/>
      <c r="F311" s="502" t="s">
        <v>412</v>
      </c>
      <c r="G311" s="502"/>
      <c r="H311" s="502"/>
      <c r="I311" s="160">
        <v>927</v>
      </c>
      <c r="J311" s="161">
        <v>501</v>
      </c>
      <c r="K311" s="162">
        <v>1008214</v>
      </c>
      <c r="L311" s="160">
        <v>0</v>
      </c>
      <c r="M311" s="163">
        <v>104969.53</v>
      </c>
      <c r="N311" s="163">
        <v>0</v>
      </c>
      <c r="O311" s="164">
        <f t="shared" si="8"/>
        <v>0</v>
      </c>
      <c r="P311" s="376">
        <f t="shared" si="9"/>
        <v>-104969.53</v>
      </c>
    </row>
    <row r="312" spans="1:16" ht="15.75">
      <c r="A312" s="159"/>
      <c r="B312" s="439"/>
      <c r="C312" s="440"/>
      <c r="D312" s="441"/>
      <c r="E312" s="441"/>
      <c r="F312" s="441"/>
      <c r="G312" s="503" t="s">
        <v>352</v>
      </c>
      <c r="H312" s="503"/>
      <c r="I312" s="160">
        <v>927</v>
      </c>
      <c r="J312" s="161">
        <v>501</v>
      </c>
      <c r="K312" s="162">
        <v>1008214</v>
      </c>
      <c r="L312" s="160">
        <v>3</v>
      </c>
      <c r="M312" s="163">
        <v>104969.53</v>
      </c>
      <c r="N312" s="163">
        <v>0</v>
      </c>
      <c r="O312" s="164">
        <f t="shared" si="8"/>
        <v>0</v>
      </c>
      <c r="P312" s="376">
        <f t="shared" si="9"/>
        <v>-104969.53</v>
      </c>
    </row>
    <row r="313" spans="1:16" ht="93.75" customHeight="1">
      <c r="A313" s="159"/>
      <c r="B313" s="439"/>
      <c r="C313" s="440"/>
      <c r="D313" s="441"/>
      <c r="E313" s="441"/>
      <c r="F313" s="502" t="s">
        <v>413</v>
      </c>
      <c r="G313" s="502"/>
      <c r="H313" s="502"/>
      <c r="I313" s="160">
        <v>927</v>
      </c>
      <c r="J313" s="161">
        <v>501</v>
      </c>
      <c r="K313" s="162">
        <v>1008215</v>
      </c>
      <c r="L313" s="160">
        <v>0</v>
      </c>
      <c r="M313" s="163">
        <v>57750.09</v>
      </c>
      <c r="N313" s="163">
        <v>0</v>
      </c>
      <c r="O313" s="164">
        <f t="shared" si="8"/>
        <v>0</v>
      </c>
      <c r="P313" s="376">
        <f t="shared" si="9"/>
        <v>-57750.09</v>
      </c>
    </row>
    <row r="314" spans="1:16" ht="15.75">
      <c r="A314" s="159"/>
      <c r="B314" s="439"/>
      <c r="C314" s="440"/>
      <c r="D314" s="441"/>
      <c r="E314" s="441"/>
      <c r="F314" s="441"/>
      <c r="G314" s="503" t="s">
        <v>352</v>
      </c>
      <c r="H314" s="503"/>
      <c r="I314" s="160">
        <v>927</v>
      </c>
      <c r="J314" s="161">
        <v>501</v>
      </c>
      <c r="K314" s="162">
        <v>1008215</v>
      </c>
      <c r="L314" s="160">
        <v>3</v>
      </c>
      <c r="M314" s="163">
        <v>57750.09</v>
      </c>
      <c r="N314" s="163">
        <v>0</v>
      </c>
      <c r="O314" s="164">
        <f t="shared" si="8"/>
        <v>0</v>
      </c>
      <c r="P314" s="376">
        <f t="shared" si="9"/>
        <v>-57750.09</v>
      </c>
    </row>
    <row r="315" spans="1:16" ht="108" customHeight="1">
      <c r="A315" s="159"/>
      <c r="B315" s="439"/>
      <c r="C315" s="440"/>
      <c r="D315" s="441"/>
      <c r="E315" s="441"/>
      <c r="F315" s="502" t="s">
        <v>414</v>
      </c>
      <c r="G315" s="502"/>
      <c r="H315" s="502"/>
      <c r="I315" s="160">
        <v>927</v>
      </c>
      <c r="J315" s="161">
        <v>501</v>
      </c>
      <c r="K315" s="162">
        <v>1008216</v>
      </c>
      <c r="L315" s="160">
        <v>0</v>
      </c>
      <c r="M315" s="163">
        <v>118985.5</v>
      </c>
      <c r="N315" s="163">
        <v>0</v>
      </c>
      <c r="O315" s="164">
        <f t="shared" si="8"/>
        <v>0</v>
      </c>
      <c r="P315" s="376">
        <f t="shared" si="9"/>
        <v>-118985.5</v>
      </c>
    </row>
    <row r="316" spans="1:16" ht="15.75">
      <c r="A316" s="159"/>
      <c r="B316" s="439"/>
      <c r="C316" s="440"/>
      <c r="D316" s="441"/>
      <c r="E316" s="441"/>
      <c r="F316" s="441"/>
      <c r="G316" s="503" t="s">
        <v>352</v>
      </c>
      <c r="H316" s="503"/>
      <c r="I316" s="160">
        <v>927</v>
      </c>
      <c r="J316" s="161">
        <v>501</v>
      </c>
      <c r="K316" s="162">
        <v>1008216</v>
      </c>
      <c r="L316" s="160">
        <v>3</v>
      </c>
      <c r="M316" s="163">
        <v>118985.5</v>
      </c>
      <c r="N316" s="163">
        <v>0</v>
      </c>
      <c r="O316" s="164">
        <f t="shared" si="8"/>
        <v>0</v>
      </c>
      <c r="P316" s="376">
        <f t="shared" si="9"/>
        <v>-118985.5</v>
      </c>
    </row>
    <row r="317" spans="1:16" ht="108" customHeight="1">
      <c r="A317" s="159"/>
      <c r="B317" s="439"/>
      <c r="C317" s="440"/>
      <c r="D317" s="441"/>
      <c r="E317" s="441"/>
      <c r="F317" s="502" t="s">
        <v>415</v>
      </c>
      <c r="G317" s="502"/>
      <c r="H317" s="502"/>
      <c r="I317" s="160">
        <v>927</v>
      </c>
      <c r="J317" s="161">
        <v>501</v>
      </c>
      <c r="K317" s="162">
        <v>1008217</v>
      </c>
      <c r="L317" s="160">
        <v>0</v>
      </c>
      <c r="M317" s="163">
        <v>140738.92</v>
      </c>
      <c r="N317" s="163">
        <v>0</v>
      </c>
      <c r="O317" s="164">
        <f t="shared" si="8"/>
        <v>0</v>
      </c>
      <c r="P317" s="376">
        <f t="shared" si="9"/>
        <v>-140738.92</v>
      </c>
    </row>
    <row r="318" spans="1:16" ht="15.75">
      <c r="A318" s="159"/>
      <c r="B318" s="439"/>
      <c r="C318" s="440"/>
      <c r="D318" s="441"/>
      <c r="E318" s="441"/>
      <c r="F318" s="441"/>
      <c r="G318" s="503" t="s">
        <v>352</v>
      </c>
      <c r="H318" s="503"/>
      <c r="I318" s="160">
        <v>927</v>
      </c>
      <c r="J318" s="161">
        <v>501</v>
      </c>
      <c r="K318" s="162">
        <v>1008217</v>
      </c>
      <c r="L318" s="160">
        <v>3</v>
      </c>
      <c r="M318" s="163">
        <v>140738.92</v>
      </c>
      <c r="N318" s="163">
        <v>0</v>
      </c>
      <c r="O318" s="164">
        <f t="shared" si="8"/>
        <v>0</v>
      </c>
      <c r="P318" s="376">
        <f t="shared" si="9"/>
        <v>-140738.92</v>
      </c>
    </row>
    <row r="319" spans="1:16" ht="112.5" customHeight="1">
      <c r="A319" s="159"/>
      <c r="B319" s="439"/>
      <c r="C319" s="440"/>
      <c r="D319" s="441"/>
      <c r="E319" s="441"/>
      <c r="F319" s="502" t="s">
        <v>416</v>
      </c>
      <c r="G319" s="502"/>
      <c r="H319" s="502"/>
      <c r="I319" s="160">
        <v>927</v>
      </c>
      <c r="J319" s="161">
        <v>501</v>
      </c>
      <c r="K319" s="162">
        <v>1008218</v>
      </c>
      <c r="L319" s="160">
        <v>0</v>
      </c>
      <c r="M319" s="163">
        <v>100768.03</v>
      </c>
      <c r="N319" s="163">
        <v>0</v>
      </c>
      <c r="O319" s="164">
        <f t="shared" si="8"/>
        <v>0</v>
      </c>
      <c r="P319" s="376">
        <f t="shared" si="9"/>
        <v>-100768.03</v>
      </c>
    </row>
    <row r="320" spans="1:16" ht="15.75">
      <c r="A320" s="159"/>
      <c r="B320" s="439"/>
      <c r="C320" s="440"/>
      <c r="D320" s="441"/>
      <c r="E320" s="441"/>
      <c r="F320" s="441"/>
      <c r="G320" s="503" t="s">
        <v>352</v>
      </c>
      <c r="H320" s="503"/>
      <c r="I320" s="160">
        <v>927</v>
      </c>
      <c r="J320" s="161">
        <v>501</v>
      </c>
      <c r="K320" s="162">
        <v>1008218</v>
      </c>
      <c r="L320" s="160">
        <v>3</v>
      </c>
      <c r="M320" s="163">
        <v>100768.03</v>
      </c>
      <c r="N320" s="163">
        <v>0</v>
      </c>
      <c r="O320" s="164">
        <f t="shared" si="8"/>
        <v>0</v>
      </c>
      <c r="P320" s="376">
        <f t="shared" si="9"/>
        <v>-100768.03</v>
      </c>
    </row>
    <row r="321" spans="1:16" ht="117" customHeight="1">
      <c r="A321" s="159"/>
      <c r="B321" s="439"/>
      <c r="C321" s="440"/>
      <c r="D321" s="441"/>
      <c r="E321" s="441"/>
      <c r="F321" s="502" t="s">
        <v>417</v>
      </c>
      <c r="G321" s="502"/>
      <c r="H321" s="502"/>
      <c r="I321" s="160">
        <v>927</v>
      </c>
      <c r="J321" s="161">
        <v>501</v>
      </c>
      <c r="K321" s="162">
        <v>1008219</v>
      </c>
      <c r="L321" s="160">
        <v>0</v>
      </c>
      <c r="M321" s="163">
        <v>106021.77</v>
      </c>
      <c r="N321" s="163">
        <v>0</v>
      </c>
      <c r="O321" s="164">
        <f t="shared" si="8"/>
        <v>0</v>
      </c>
      <c r="P321" s="376">
        <f t="shared" si="9"/>
        <v>-106021.77</v>
      </c>
    </row>
    <row r="322" spans="1:16" ht="15.75">
      <c r="A322" s="159"/>
      <c r="B322" s="439"/>
      <c r="C322" s="440"/>
      <c r="D322" s="441"/>
      <c r="E322" s="441"/>
      <c r="F322" s="441"/>
      <c r="G322" s="503" t="s">
        <v>352</v>
      </c>
      <c r="H322" s="503"/>
      <c r="I322" s="160">
        <v>927</v>
      </c>
      <c r="J322" s="161">
        <v>501</v>
      </c>
      <c r="K322" s="162">
        <v>1008219</v>
      </c>
      <c r="L322" s="160">
        <v>3</v>
      </c>
      <c r="M322" s="163">
        <v>106021.77</v>
      </c>
      <c r="N322" s="163">
        <v>0</v>
      </c>
      <c r="O322" s="164">
        <f t="shared" si="8"/>
        <v>0</v>
      </c>
      <c r="P322" s="376">
        <f t="shared" si="9"/>
        <v>-106021.77</v>
      </c>
    </row>
    <row r="323" spans="1:16" ht="110.25" customHeight="1">
      <c r="A323" s="159"/>
      <c r="B323" s="439"/>
      <c r="C323" s="440"/>
      <c r="D323" s="441"/>
      <c r="E323" s="441"/>
      <c r="F323" s="502" t="s">
        <v>418</v>
      </c>
      <c r="G323" s="502"/>
      <c r="H323" s="502"/>
      <c r="I323" s="160">
        <v>927</v>
      </c>
      <c r="J323" s="161">
        <v>501</v>
      </c>
      <c r="K323" s="162">
        <v>1008220</v>
      </c>
      <c r="L323" s="160">
        <v>0</v>
      </c>
      <c r="M323" s="163">
        <v>134739.03</v>
      </c>
      <c r="N323" s="163">
        <v>0</v>
      </c>
      <c r="O323" s="164">
        <f t="shared" si="8"/>
        <v>0</v>
      </c>
      <c r="P323" s="376">
        <f t="shared" si="9"/>
        <v>-134739.03</v>
      </c>
    </row>
    <row r="324" spans="1:16" ht="15.75">
      <c r="A324" s="159"/>
      <c r="B324" s="439"/>
      <c r="C324" s="440"/>
      <c r="D324" s="441"/>
      <c r="E324" s="441"/>
      <c r="F324" s="441"/>
      <c r="G324" s="503" t="s">
        <v>352</v>
      </c>
      <c r="H324" s="503"/>
      <c r="I324" s="160">
        <v>927</v>
      </c>
      <c r="J324" s="161">
        <v>501</v>
      </c>
      <c r="K324" s="162">
        <v>1008220</v>
      </c>
      <c r="L324" s="160">
        <v>3</v>
      </c>
      <c r="M324" s="163">
        <v>134739.03</v>
      </c>
      <c r="N324" s="163">
        <v>0</v>
      </c>
      <c r="O324" s="164">
        <f t="shared" si="8"/>
        <v>0</v>
      </c>
      <c r="P324" s="376">
        <f t="shared" si="9"/>
        <v>-134739.03</v>
      </c>
    </row>
    <row r="325" spans="1:16" ht="113.25" customHeight="1">
      <c r="A325" s="159"/>
      <c r="B325" s="439"/>
      <c r="C325" s="440"/>
      <c r="D325" s="441"/>
      <c r="E325" s="441"/>
      <c r="F325" s="502" t="s">
        <v>419</v>
      </c>
      <c r="G325" s="502"/>
      <c r="H325" s="502"/>
      <c r="I325" s="160">
        <v>927</v>
      </c>
      <c r="J325" s="161">
        <v>501</v>
      </c>
      <c r="K325" s="162">
        <v>1008221</v>
      </c>
      <c r="L325" s="160">
        <v>0</v>
      </c>
      <c r="M325" s="163">
        <v>131646.52</v>
      </c>
      <c r="N325" s="163">
        <v>0</v>
      </c>
      <c r="O325" s="164">
        <f t="shared" si="8"/>
        <v>0</v>
      </c>
      <c r="P325" s="376">
        <f t="shared" si="9"/>
        <v>-131646.52</v>
      </c>
    </row>
    <row r="326" spans="1:16" ht="15.75">
      <c r="A326" s="159"/>
      <c r="B326" s="439"/>
      <c r="C326" s="440"/>
      <c r="D326" s="441"/>
      <c r="E326" s="441"/>
      <c r="F326" s="441"/>
      <c r="G326" s="503" t="s">
        <v>352</v>
      </c>
      <c r="H326" s="503"/>
      <c r="I326" s="160">
        <v>927</v>
      </c>
      <c r="J326" s="161">
        <v>501</v>
      </c>
      <c r="K326" s="162">
        <v>1008221</v>
      </c>
      <c r="L326" s="160">
        <v>3</v>
      </c>
      <c r="M326" s="163">
        <v>131646.52</v>
      </c>
      <c r="N326" s="163">
        <v>0</v>
      </c>
      <c r="O326" s="164">
        <f t="shared" si="8"/>
        <v>0</v>
      </c>
      <c r="P326" s="376">
        <f t="shared" si="9"/>
        <v>-131646.52</v>
      </c>
    </row>
    <row r="327" spans="1:16" ht="108.75" customHeight="1">
      <c r="A327" s="159"/>
      <c r="B327" s="439"/>
      <c r="C327" s="440"/>
      <c r="D327" s="441"/>
      <c r="E327" s="441"/>
      <c r="F327" s="502" t="s">
        <v>420</v>
      </c>
      <c r="G327" s="502"/>
      <c r="H327" s="502"/>
      <c r="I327" s="160">
        <v>927</v>
      </c>
      <c r="J327" s="161">
        <v>501</v>
      </c>
      <c r="K327" s="162">
        <v>1008222</v>
      </c>
      <c r="L327" s="160">
        <v>0</v>
      </c>
      <c r="M327" s="163">
        <v>108809.18</v>
      </c>
      <c r="N327" s="163">
        <v>0</v>
      </c>
      <c r="O327" s="164">
        <f t="shared" si="8"/>
        <v>0</v>
      </c>
      <c r="P327" s="376">
        <f t="shared" si="9"/>
        <v>-108809.18</v>
      </c>
    </row>
    <row r="328" spans="1:16" ht="15.75">
      <c r="A328" s="159"/>
      <c r="B328" s="439"/>
      <c r="C328" s="440"/>
      <c r="D328" s="441"/>
      <c r="E328" s="441"/>
      <c r="F328" s="441"/>
      <c r="G328" s="503" t="s">
        <v>352</v>
      </c>
      <c r="H328" s="503"/>
      <c r="I328" s="160">
        <v>927</v>
      </c>
      <c r="J328" s="161">
        <v>501</v>
      </c>
      <c r="K328" s="162">
        <v>1008222</v>
      </c>
      <c r="L328" s="160">
        <v>3</v>
      </c>
      <c r="M328" s="163">
        <v>108809.18</v>
      </c>
      <c r="N328" s="163">
        <v>0</v>
      </c>
      <c r="O328" s="164">
        <f t="shared" si="8"/>
        <v>0</v>
      </c>
      <c r="P328" s="376">
        <f t="shared" si="9"/>
        <v>-108809.18</v>
      </c>
    </row>
    <row r="329" spans="1:16" ht="93.75" customHeight="1">
      <c r="A329" s="159"/>
      <c r="B329" s="439"/>
      <c r="C329" s="440"/>
      <c r="D329" s="441"/>
      <c r="E329" s="441"/>
      <c r="F329" s="502" t="s">
        <v>421</v>
      </c>
      <c r="G329" s="502"/>
      <c r="H329" s="502"/>
      <c r="I329" s="160">
        <v>927</v>
      </c>
      <c r="J329" s="161">
        <v>501</v>
      </c>
      <c r="K329" s="162">
        <v>1008223</v>
      </c>
      <c r="L329" s="160">
        <v>0</v>
      </c>
      <c r="M329" s="163">
        <v>206545.85</v>
      </c>
      <c r="N329" s="163">
        <v>0</v>
      </c>
      <c r="O329" s="164">
        <f t="shared" si="8"/>
        <v>0</v>
      </c>
      <c r="P329" s="376">
        <f t="shared" si="9"/>
        <v>-206545.85</v>
      </c>
    </row>
    <row r="330" spans="1:16" ht="15.75">
      <c r="A330" s="159"/>
      <c r="B330" s="439"/>
      <c r="C330" s="440"/>
      <c r="D330" s="441"/>
      <c r="E330" s="441"/>
      <c r="F330" s="441"/>
      <c r="G330" s="503" t="s">
        <v>352</v>
      </c>
      <c r="H330" s="503"/>
      <c r="I330" s="160">
        <v>927</v>
      </c>
      <c r="J330" s="161">
        <v>501</v>
      </c>
      <c r="K330" s="162">
        <v>1008223</v>
      </c>
      <c r="L330" s="160">
        <v>3</v>
      </c>
      <c r="M330" s="163">
        <v>206545.85</v>
      </c>
      <c r="N330" s="163">
        <v>0</v>
      </c>
      <c r="O330" s="164">
        <f t="shared" si="8"/>
        <v>0</v>
      </c>
      <c r="P330" s="376">
        <f t="shared" si="9"/>
        <v>-206545.85</v>
      </c>
    </row>
    <row r="331" spans="1:16" ht="96.75" customHeight="1">
      <c r="A331" s="159"/>
      <c r="B331" s="439"/>
      <c r="C331" s="440"/>
      <c r="D331" s="441"/>
      <c r="E331" s="441"/>
      <c r="F331" s="502" t="s">
        <v>422</v>
      </c>
      <c r="G331" s="502"/>
      <c r="H331" s="502"/>
      <c r="I331" s="160">
        <v>927</v>
      </c>
      <c r="J331" s="161">
        <v>501</v>
      </c>
      <c r="K331" s="162">
        <v>1008224</v>
      </c>
      <c r="L331" s="160">
        <v>0</v>
      </c>
      <c r="M331" s="163">
        <v>219180.79</v>
      </c>
      <c r="N331" s="163">
        <v>0</v>
      </c>
      <c r="O331" s="164">
        <f t="shared" si="8"/>
        <v>0</v>
      </c>
      <c r="P331" s="376">
        <f t="shared" si="9"/>
        <v>-219180.79</v>
      </c>
    </row>
    <row r="332" spans="1:16" ht="15.75">
      <c r="A332" s="159"/>
      <c r="B332" s="439"/>
      <c r="C332" s="440"/>
      <c r="D332" s="441"/>
      <c r="E332" s="441"/>
      <c r="F332" s="441"/>
      <c r="G332" s="503" t="s">
        <v>352</v>
      </c>
      <c r="H332" s="503"/>
      <c r="I332" s="160">
        <v>927</v>
      </c>
      <c r="J332" s="161">
        <v>501</v>
      </c>
      <c r="K332" s="162">
        <v>1008224</v>
      </c>
      <c r="L332" s="160">
        <v>3</v>
      </c>
      <c r="M332" s="163">
        <v>219180.79</v>
      </c>
      <c r="N332" s="163">
        <v>0</v>
      </c>
      <c r="O332" s="164">
        <f t="shared" si="8"/>
        <v>0</v>
      </c>
      <c r="P332" s="376">
        <f t="shared" si="9"/>
        <v>-219180.79</v>
      </c>
    </row>
    <row r="333" spans="1:16" ht="32.25" customHeight="1">
      <c r="A333" s="159"/>
      <c r="B333" s="439"/>
      <c r="C333" s="440"/>
      <c r="D333" s="502" t="s">
        <v>424</v>
      </c>
      <c r="E333" s="502"/>
      <c r="F333" s="502"/>
      <c r="G333" s="502"/>
      <c r="H333" s="502"/>
      <c r="I333" s="160">
        <v>927</v>
      </c>
      <c r="J333" s="161">
        <v>501</v>
      </c>
      <c r="K333" s="162">
        <v>1040000</v>
      </c>
      <c r="L333" s="160">
        <v>0</v>
      </c>
      <c r="M333" s="163">
        <v>54434.47</v>
      </c>
      <c r="N333" s="163">
        <v>54434.47</v>
      </c>
      <c r="O333" s="164">
        <f t="shared" si="8"/>
        <v>1</v>
      </c>
      <c r="P333" s="376">
        <f t="shared" si="9"/>
        <v>0</v>
      </c>
    </row>
    <row r="334" spans="1:16" ht="71.25" customHeight="1">
      <c r="A334" s="159"/>
      <c r="B334" s="439"/>
      <c r="C334" s="440"/>
      <c r="D334" s="441"/>
      <c r="E334" s="502" t="s">
        <v>425</v>
      </c>
      <c r="F334" s="502"/>
      <c r="G334" s="502"/>
      <c r="H334" s="502"/>
      <c r="I334" s="160">
        <v>927</v>
      </c>
      <c r="J334" s="161">
        <v>501</v>
      </c>
      <c r="K334" s="162">
        <v>1040400</v>
      </c>
      <c r="L334" s="160">
        <v>0</v>
      </c>
      <c r="M334" s="163">
        <v>20130.9</v>
      </c>
      <c r="N334" s="163">
        <v>20130.9</v>
      </c>
      <c r="O334" s="164">
        <f aca="true" t="shared" si="10" ref="O334:O367">N334/M334</f>
        <v>1</v>
      </c>
      <c r="P334" s="376">
        <f aca="true" t="shared" si="11" ref="P334:P367">N334-M334</f>
        <v>0</v>
      </c>
    </row>
    <row r="335" spans="1:16" ht="142.5" customHeight="1">
      <c r="A335" s="159"/>
      <c r="B335" s="439"/>
      <c r="C335" s="440"/>
      <c r="D335" s="441"/>
      <c r="E335" s="441"/>
      <c r="F335" s="502" t="s">
        <v>718</v>
      </c>
      <c r="G335" s="502"/>
      <c r="H335" s="502"/>
      <c r="I335" s="160">
        <v>927</v>
      </c>
      <c r="J335" s="161">
        <v>501</v>
      </c>
      <c r="K335" s="162">
        <v>1040401</v>
      </c>
      <c r="L335" s="160">
        <v>0</v>
      </c>
      <c r="M335" s="163">
        <v>20130.9</v>
      </c>
      <c r="N335" s="163">
        <v>20130.9</v>
      </c>
      <c r="O335" s="164">
        <f t="shared" si="10"/>
        <v>1</v>
      </c>
      <c r="P335" s="376">
        <f t="shared" si="11"/>
        <v>0</v>
      </c>
    </row>
    <row r="336" spans="1:16" ht="15.75">
      <c r="A336" s="159"/>
      <c r="B336" s="439"/>
      <c r="C336" s="440"/>
      <c r="D336" s="441"/>
      <c r="E336" s="441"/>
      <c r="F336" s="441"/>
      <c r="G336" s="503" t="s">
        <v>352</v>
      </c>
      <c r="H336" s="503"/>
      <c r="I336" s="160">
        <v>927</v>
      </c>
      <c r="J336" s="161">
        <v>501</v>
      </c>
      <c r="K336" s="162">
        <v>1040401</v>
      </c>
      <c r="L336" s="160">
        <v>3</v>
      </c>
      <c r="M336" s="163">
        <v>20130.9</v>
      </c>
      <c r="N336" s="163">
        <v>20130.9</v>
      </c>
      <c r="O336" s="164">
        <f t="shared" si="10"/>
        <v>1</v>
      </c>
      <c r="P336" s="376">
        <f t="shared" si="11"/>
        <v>0</v>
      </c>
    </row>
    <row r="337" spans="1:16" ht="28.5" customHeight="1">
      <c r="A337" s="159"/>
      <c r="B337" s="439"/>
      <c r="C337" s="440"/>
      <c r="D337" s="441"/>
      <c r="E337" s="441"/>
      <c r="F337" s="441"/>
      <c r="G337" s="442"/>
      <c r="H337" s="443" t="s">
        <v>218</v>
      </c>
      <c r="I337" s="160">
        <v>927</v>
      </c>
      <c r="J337" s="161">
        <v>501</v>
      </c>
      <c r="K337" s="162">
        <v>1040401</v>
      </c>
      <c r="L337" s="160">
        <v>3</v>
      </c>
      <c r="M337" s="163">
        <v>20130.9</v>
      </c>
      <c r="N337" s="163">
        <v>20130.9</v>
      </c>
      <c r="O337" s="164">
        <f t="shared" si="10"/>
        <v>1</v>
      </c>
      <c r="P337" s="376">
        <f t="shared" si="11"/>
        <v>0</v>
      </c>
    </row>
    <row r="338" spans="1:16" ht="33" customHeight="1">
      <c r="A338" s="159"/>
      <c r="B338" s="439"/>
      <c r="C338" s="440"/>
      <c r="D338" s="441"/>
      <c r="E338" s="502" t="s">
        <v>427</v>
      </c>
      <c r="F338" s="502"/>
      <c r="G338" s="502"/>
      <c r="H338" s="502"/>
      <c r="I338" s="160">
        <v>927</v>
      </c>
      <c r="J338" s="161">
        <v>501</v>
      </c>
      <c r="K338" s="162">
        <v>1040800</v>
      </c>
      <c r="L338" s="160">
        <v>0</v>
      </c>
      <c r="M338" s="163">
        <v>34303.57</v>
      </c>
      <c r="N338" s="163">
        <v>34303.57</v>
      </c>
      <c r="O338" s="164">
        <f t="shared" si="10"/>
        <v>1</v>
      </c>
      <c r="P338" s="376">
        <f t="shared" si="11"/>
        <v>0</v>
      </c>
    </row>
    <row r="339" spans="1:16" ht="77.25" customHeight="1">
      <c r="A339" s="159"/>
      <c r="B339" s="439"/>
      <c r="C339" s="440"/>
      <c r="D339" s="441"/>
      <c r="E339" s="441"/>
      <c r="F339" s="502" t="s">
        <v>428</v>
      </c>
      <c r="G339" s="502"/>
      <c r="H339" s="502"/>
      <c r="I339" s="160">
        <v>927</v>
      </c>
      <c r="J339" s="161">
        <v>501</v>
      </c>
      <c r="K339" s="162">
        <v>1040805</v>
      </c>
      <c r="L339" s="160">
        <v>0</v>
      </c>
      <c r="M339" s="163">
        <v>34303.57</v>
      </c>
      <c r="N339" s="163">
        <v>34303.57</v>
      </c>
      <c r="O339" s="164">
        <f t="shared" si="10"/>
        <v>1</v>
      </c>
      <c r="P339" s="376">
        <f t="shared" si="11"/>
        <v>0</v>
      </c>
    </row>
    <row r="340" spans="1:16" ht="15.75">
      <c r="A340" s="159"/>
      <c r="B340" s="439"/>
      <c r="C340" s="440"/>
      <c r="D340" s="441"/>
      <c r="E340" s="441"/>
      <c r="F340" s="441"/>
      <c r="G340" s="503" t="s">
        <v>352</v>
      </c>
      <c r="H340" s="503"/>
      <c r="I340" s="160">
        <v>927</v>
      </c>
      <c r="J340" s="161">
        <v>501</v>
      </c>
      <c r="K340" s="162">
        <v>1040805</v>
      </c>
      <c r="L340" s="160">
        <v>3</v>
      </c>
      <c r="M340" s="163">
        <v>34303.57</v>
      </c>
      <c r="N340" s="163">
        <v>34303.57</v>
      </c>
      <c r="O340" s="164">
        <f t="shared" si="10"/>
        <v>1</v>
      </c>
      <c r="P340" s="376">
        <f t="shared" si="11"/>
        <v>0</v>
      </c>
    </row>
    <row r="341" spans="1:16" ht="18.75" customHeight="1">
      <c r="A341" s="159"/>
      <c r="B341" s="439"/>
      <c r="C341" s="505" t="s">
        <v>87</v>
      </c>
      <c r="D341" s="505"/>
      <c r="E341" s="505"/>
      <c r="F341" s="505"/>
      <c r="G341" s="505"/>
      <c r="H341" s="505"/>
      <c r="I341" s="160">
        <v>927</v>
      </c>
      <c r="J341" s="161">
        <v>502</v>
      </c>
      <c r="K341" s="162">
        <v>0</v>
      </c>
      <c r="L341" s="160">
        <v>0</v>
      </c>
      <c r="M341" s="163">
        <v>320299.5</v>
      </c>
      <c r="N341" s="163">
        <v>312671.887</v>
      </c>
      <c r="O341" s="164">
        <f t="shared" si="10"/>
        <v>0.9761859977926909</v>
      </c>
      <c r="P341" s="376">
        <f t="shared" si="11"/>
        <v>-7627.613000000012</v>
      </c>
    </row>
    <row r="342" spans="1:16" ht="33" customHeight="1">
      <c r="A342" s="159"/>
      <c r="B342" s="439"/>
      <c r="C342" s="440"/>
      <c r="D342" s="502" t="s">
        <v>424</v>
      </c>
      <c r="E342" s="502"/>
      <c r="F342" s="502"/>
      <c r="G342" s="502"/>
      <c r="H342" s="502"/>
      <c r="I342" s="160">
        <v>927</v>
      </c>
      <c r="J342" s="161">
        <v>502</v>
      </c>
      <c r="K342" s="162">
        <v>1040000</v>
      </c>
      <c r="L342" s="160">
        <v>0</v>
      </c>
      <c r="M342" s="163">
        <v>2000</v>
      </c>
      <c r="N342" s="163">
        <v>0</v>
      </c>
      <c r="O342" s="164">
        <f t="shared" si="10"/>
        <v>0</v>
      </c>
      <c r="P342" s="376">
        <f t="shared" si="11"/>
        <v>-2000</v>
      </c>
    </row>
    <row r="343" spans="1:16" ht="45.75" customHeight="1">
      <c r="A343" s="159"/>
      <c r="B343" s="439"/>
      <c r="C343" s="440"/>
      <c r="D343" s="441"/>
      <c r="E343" s="502" t="s">
        <v>433</v>
      </c>
      <c r="F343" s="502"/>
      <c r="G343" s="502"/>
      <c r="H343" s="502"/>
      <c r="I343" s="160">
        <v>927</v>
      </c>
      <c r="J343" s="161">
        <v>502</v>
      </c>
      <c r="K343" s="162">
        <v>1040300</v>
      </c>
      <c r="L343" s="160">
        <v>0</v>
      </c>
      <c r="M343" s="163">
        <v>2000</v>
      </c>
      <c r="N343" s="163">
        <v>0</v>
      </c>
      <c r="O343" s="164">
        <f t="shared" si="10"/>
        <v>0</v>
      </c>
      <c r="P343" s="376">
        <f t="shared" si="11"/>
        <v>-2000</v>
      </c>
    </row>
    <row r="344" spans="1:16" ht="15.75">
      <c r="A344" s="159"/>
      <c r="B344" s="439"/>
      <c r="C344" s="440"/>
      <c r="D344" s="441"/>
      <c r="E344" s="441"/>
      <c r="F344" s="441"/>
      <c r="G344" s="503" t="s">
        <v>352</v>
      </c>
      <c r="H344" s="503"/>
      <c r="I344" s="160">
        <v>927</v>
      </c>
      <c r="J344" s="161">
        <v>502</v>
      </c>
      <c r="K344" s="162">
        <v>1040300</v>
      </c>
      <c r="L344" s="160">
        <v>3</v>
      </c>
      <c r="M344" s="163">
        <v>2000</v>
      </c>
      <c r="N344" s="163">
        <v>0</v>
      </c>
      <c r="O344" s="164">
        <f t="shared" si="10"/>
        <v>0</v>
      </c>
      <c r="P344" s="376">
        <f t="shared" si="11"/>
        <v>-2000</v>
      </c>
    </row>
    <row r="345" spans="1:16" ht="15" customHeight="1">
      <c r="A345" s="159"/>
      <c r="B345" s="439"/>
      <c r="C345" s="440"/>
      <c r="D345" s="502" t="s">
        <v>167</v>
      </c>
      <c r="E345" s="502"/>
      <c r="F345" s="502"/>
      <c r="G345" s="502"/>
      <c r="H345" s="502"/>
      <c r="I345" s="160">
        <v>927</v>
      </c>
      <c r="J345" s="161">
        <v>502</v>
      </c>
      <c r="K345" s="162">
        <v>3510000</v>
      </c>
      <c r="L345" s="160">
        <v>0</v>
      </c>
      <c r="M345" s="163">
        <v>315140.5</v>
      </c>
      <c r="N345" s="163">
        <v>310338.5</v>
      </c>
      <c r="O345" s="164">
        <f t="shared" si="10"/>
        <v>0.984762352030285</v>
      </c>
      <c r="P345" s="376">
        <f t="shared" si="11"/>
        <v>-4802</v>
      </c>
    </row>
    <row r="346" spans="1:16" ht="61.5" customHeight="1">
      <c r="A346" s="159"/>
      <c r="B346" s="439"/>
      <c r="C346" s="440"/>
      <c r="D346" s="441"/>
      <c r="E346" s="502" t="s">
        <v>168</v>
      </c>
      <c r="F346" s="502"/>
      <c r="G346" s="502"/>
      <c r="H346" s="502"/>
      <c r="I346" s="160">
        <v>927</v>
      </c>
      <c r="J346" s="161">
        <v>502</v>
      </c>
      <c r="K346" s="162">
        <v>3510200</v>
      </c>
      <c r="L346" s="160">
        <v>0</v>
      </c>
      <c r="M346" s="163">
        <v>315140.5</v>
      </c>
      <c r="N346" s="163">
        <v>310338.5</v>
      </c>
      <c r="O346" s="164">
        <f t="shared" si="10"/>
        <v>0.984762352030285</v>
      </c>
      <c r="P346" s="376">
        <f t="shared" si="11"/>
        <v>-4802</v>
      </c>
    </row>
    <row r="347" spans="1:16" ht="68.25" customHeight="1">
      <c r="A347" s="159"/>
      <c r="B347" s="439"/>
      <c r="C347" s="440"/>
      <c r="D347" s="441"/>
      <c r="E347" s="441"/>
      <c r="F347" s="502" t="s">
        <v>435</v>
      </c>
      <c r="G347" s="502"/>
      <c r="H347" s="502"/>
      <c r="I347" s="160">
        <v>927</v>
      </c>
      <c r="J347" s="161">
        <v>502</v>
      </c>
      <c r="K347" s="162">
        <v>3510205</v>
      </c>
      <c r="L347" s="160">
        <v>0</v>
      </c>
      <c r="M347" s="163">
        <v>315140.5</v>
      </c>
      <c r="N347" s="163">
        <v>310338.5</v>
      </c>
      <c r="O347" s="164">
        <f t="shared" si="10"/>
        <v>0.984762352030285</v>
      </c>
      <c r="P347" s="376">
        <f t="shared" si="11"/>
        <v>-4802</v>
      </c>
    </row>
    <row r="348" spans="1:16" ht="15.75">
      <c r="A348" s="159"/>
      <c r="B348" s="439"/>
      <c r="C348" s="440"/>
      <c r="D348" s="441"/>
      <c r="E348" s="441"/>
      <c r="F348" s="441"/>
      <c r="G348" s="503" t="s">
        <v>170</v>
      </c>
      <c r="H348" s="503"/>
      <c r="I348" s="160">
        <v>927</v>
      </c>
      <c r="J348" s="161">
        <v>502</v>
      </c>
      <c r="K348" s="162">
        <v>3510205</v>
      </c>
      <c r="L348" s="160">
        <v>6</v>
      </c>
      <c r="M348" s="163">
        <v>315140.5</v>
      </c>
      <c r="N348" s="163">
        <v>310338.5</v>
      </c>
      <c r="O348" s="164">
        <f t="shared" si="10"/>
        <v>0.984762352030285</v>
      </c>
      <c r="P348" s="376">
        <f t="shared" si="11"/>
        <v>-4802</v>
      </c>
    </row>
    <row r="349" spans="1:16" ht="15.75">
      <c r="A349" s="159"/>
      <c r="B349" s="439"/>
      <c r="C349" s="440"/>
      <c r="D349" s="502" t="s">
        <v>311</v>
      </c>
      <c r="E349" s="502"/>
      <c r="F349" s="502"/>
      <c r="G349" s="502"/>
      <c r="H349" s="502"/>
      <c r="I349" s="160">
        <v>927</v>
      </c>
      <c r="J349" s="161">
        <v>502</v>
      </c>
      <c r="K349" s="162">
        <v>5220000</v>
      </c>
      <c r="L349" s="160">
        <v>0</v>
      </c>
      <c r="M349" s="163">
        <v>3159</v>
      </c>
      <c r="N349" s="163">
        <v>2333.387</v>
      </c>
      <c r="O349" s="164">
        <f t="shared" si="10"/>
        <v>0.7386473567584679</v>
      </c>
      <c r="P349" s="376">
        <f t="shared" si="11"/>
        <v>-825.6129999999998</v>
      </c>
    </row>
    <row r="350" spans="1:16" ht="48" customHeight="1">
      <c r="A350" s="159"/>
      <c r="B350" s="439"/>
      <c r="C350" s="440"/>
      <c r="D350" s="441"/>
      <c r="E350" s="502" t="s">
        <v>439</v>
      </c>
      <c r="F350" s="502"/>
      <c r="G350" s="502"/>
      <c r="H350" s="502"/>
      <c r="I350" s="160">
        <v>927</v>
      </c>
      <c r="J350" s="161">
        <v>502</v>
      </c>
      <c r="K350" s="162">
        <v>5220900</v>
      </c>
      <c r="L350" s="160">
        <v>0</v>
      </c>
      <c r="M350" s="163">
        <v>3159</v>
      </c>
      <c r="N350" s="163">
        <v>2333.387</v>
      </c>
      <c r="O350" s="164">
        <f t="shared" si="10"/>
        <v>0.7386473567584679</v>
      </c>
      <c r="P350" s="376">
        <f t="shared" si="11"/>
        <v>-825.6129999999998</v>
      </c>
    </row>
    <row r="351" spans="1:16" ht="47.25" customHeight="1">
      <c r="A351" s="159"/>
      <c r="B351" s="439"/>
      <c r="C351" s="440"/>
      <c r="D351" s="441"/>
      <c r="E351" s="441"/>
      <c r="F351" s="502" t="s">
        <v>440</v>
      </c>
      <c r="G351" s="502"/>
      <c r="H351" s="502"/>
      <c r="I351" s="160">
        <v>927</v>
      </c>
      <c r="J351" s="161">
        <v>502</v>
      </c>
      <c r="K351" s="162">
        <v>5220901</v>
      </c>
      <c r="L351" s="160">
        <v>0</v>
      </c>
      <c r="M351" s="163">
        <v>1275</v>
      </c>
      <c r="N351" s="163">
        <v>1241.387</v>
      </c>
      <c r="O351" s="164">
        <f t="shared" si="10"/>
        <v>0.973636862745098</v>
      </c>
      <c r="P351" s="376">
        <f t="shared" si="11"/>
        <v>-33.613000000000056</v>
      </c>
    </row>
    <row r="352" spans="1:16" ht="15.75">
      <c r="A352" s="159"/>
      <c r="B352" s="439"/>
      <c r="C352" s="440"/>
      <c r="D352" s="441"/>
      <c r="E352" s="441"/>
      <c r="F352" s="441"/>
      <c r="G352" s="503" t="s">
        <v>352</v>
      </c>
      <c r="H352" s="503"/>
      <c r="I352" s="160">
        <v>927</v>
      </c>
      <c r="J352" s="161">
        <v>502</v>
      </c>
      <c r="K352" s="162">
        <v>5220901</v>
      </c>
      <c r="L352" s="160">
        <v>3</v>
      </c>
      <c r="M352" s="163">
        <v>1275</v>
      </c>
      <c r="N352" s="163">
        <v>1241.387</v>
      </c>
      <c r="O352" s="164">
        <f t="shared" si="10"/>
        <v>0.973636862745098</v>
      </c>
      <c r="P352" s="376">
        <f t="shared" si="11"/>
        <v>-33.613000000000056</v>
      </c>
    </row>
    <row r="353" spans="1:16" ht="46.5" customHeight="1">
      <c r="A353" s="159"/>
      <c r="B353" s="439"/>
      <c r="C353" s="440"/>
      <c r="D353" s="441"/>
      <c r="E353" s="441"/>
      <c r="F353" s="502" t="s">
        <v>441</v>
      </c>
      <c r="G353" s="502"/>
      <c r="H353" s="502"/>
      <c r="I353" s="160">
        <v>927</v>
      </c>
      <c r="J353" s="161">
        <v>502</v>
      </c>
      <c r="K353" s="162">
        <v>5220902</v>
      </c>
      <c r="L353" s="160">
        <v>0</v>
      </c>
      <c r="M353" s="163">
        <v>1276</v>
      </c>
      <c r="N353" s="163">
        <v>1092</v>
      </c>
      <c r="O353" s="164">
        <f t="shared" si="10"/>
        <v>0.8557993730407524</v>
      </c>
      <c r="P353" s="376">
        <f t="shared" si="11"/>
        <v>-184</v>
      </c>
    </row>
    <row r="354" spans="1:16" ht="15.75">
      <c r="A354" s="159"/>
      <c r="B354" s="439"/>
      <c r="C354" s="440"/>
      <c r="D354" s="441"/>
      <c r="E354" s="441"/>
      <c r="F354" s="441"/>
      <c r="G354" s="503" t="s">
        <v>352</v>
      </c>
      <c r="H354" s="503"/>
      <c r="I354" s="160">
        <v>927</v>
      </c>
      <c r="J354" s="161">
        <v>502</v>
      </c>
      <c r="K354" s="162">
        <v>5220902</v>
      </c>
      <c r="L354" s="160">
        <v>3</v>
      </c>
      <c r="M354" s="163">
        <v>1276</v>
      </c>
      <c r="N354" s="163">
        <v>1092</v>
      </c>
      <c r="O354" s="164">
        <f t="shared" si="10"/>
        <v>0.8557993730407524</v>
      </c>
      <c r="P354" s="376">
        <f t="shared" si="11"/>
        <v>-184</v>
      </c>
    </row>
    <row r="355" spans="1:16" ht="48" customHeight="1">
      <c r="A355" s="159"/>
      <c r="B355" s="439"/>
      <c r="C355" s="440"/>
      <c r="D355" s="441"/>
      <c r="E355" s="441"/>
      <c r="F355" s="502" t="s">
        <v>442</v>
      </c>
      <c r="G355" s="502"/>
      <c r="H355" s="502"/>
      <c r="I355" s="160">
        <v>927</v>
      </c>
      <c r="J355" s="161">
        <v>502</v>
      </c>
      <c r="K355" s="162">
        <v>5220903</v>
      </c>
      <c r="L355" s="160">
        <v>0</v>
      </c>
      <c r="M355" s="163">
        <v>608</v>
      </c>
      <c r="N355" s="163">
        <v>0</v>
      </c>
      <c r="O355" s="164">
        <f t="shared" si="10"/>
        <v>0</v>
      </c>
      <c r="P355" s="376">
        <f t="shared" si="11"/>
        <v>-608</v>
      </c>
    </row>
    <row r="356" spans="1:16" ht="15.75">
      <c r="A356" s="159"/>
      <c r="B356" s="439"/>
      <c r="C356" s="440"/>
      <c r="D356" s="441"/>
      <c r="E356" s="441"/>
      <c r="F356" s="441"/>
      <c r="G356" s="503" t="s">
        <v>352</v>
      </c>
      <c r="H356" s="503"/>
      <c r="I356" s="160">
        <v>927</v>
      </c>
      <c r="J356" s="161">
        <v>502</v>
      </c>
      <c r="K356" s="162">
        <v>5220903</v>
      </c>
      <c r="L356" s="160">
        <v>3</v>
      </c>
      <c r="M356" s="163">
        <v>608</v>
      </c>
      <c r="N356" s="163">
        <v>0</v>
      </c>
      <c r="O356" s="164">
        <f t="shared" si="10"/>
        <v>0</v>
      </c>
      <c r="P356" s="376">
        <f t="shared" si="11"/>
        <v>-608</v>
      </c>
    </row>
    <row r="357" spans="1:16" ht="15.75">
      <c r="A357" s="159"/>
      <c r="B357" s="439"/>
      <c r="C357" s="505" t="s">
        <v>100</v>
      </c>
      <c r="D357" s="505"/>
      <c r="E357" s="505"/>
      <c r="F357" s="505"/>
      <c r="G357" s="505"/>
      <c r="H357" s="505"/>
      <c r="I357" s="160">
        <v>927</v>
      </c>
      <c r="J357" s="161">
        <v>709</v>
      </c>
      <c r="K357" s="162">
        <v>0</v>
      </c>
      <c r="L357" s="160">
        <v>0</v>
      </c>
      <c r="M357" s="163">
        <v>1377.2</v>
      </c>
      <c r="N357" s="163">
        <v>1377.2</v>
      </c>
      <c r="O357" s="164">
        <f t="shared" si="10"/>
        <v>1</v>
      </c>
      <c r="P357" s="376">
        <f t="shared" si="11"/>
        <v>0</v>
      </c>
    </row>
    <row r="358" spans="1:16" ht="47.25" customHeight="1">
      <c r="A358" s="159"/>
      <c r="B358" s="439"/>
      <c r="C358" s="440"/>
      <c r="D358" s="502" t="s">
        <v>349</v>
      </c>
      <c r="E358" s="502"/>
      <c r="F358" s="502"/>
      <c r="G358" s="502"/>
      <c r="H358" s="502"/>
      <c r="I358" s="160">
        <v>927</v>
      </c>
      <c r="J358" s="161">
        <v>709</v>
      </c>
      <c r="K358" s="162">
        <v>1020000</v>
      </c>
      <c r="L358" s="160">
        <v>0</v>
      </c>
      <c r="M358" s="163">
        <v>1377.2</v>
      </c>
      <c r="N358" s="163">
        <v>1377.2</v>
      </c>
      <c r="O358" s="164">
        <f t="shared" si="10"/>
        <v>1</v>
      </c>
      <c r="P358" s="376">
        <f t="shared" si="11"/>
        <v>0</v>
      </c>
    </row>
    <row r="359" spans="1:16" ht="47.25" customHeight="1">
      <c r="A359" s="159"/>
      <c r="B359" s="439"/>
      <c r="C359" s="440"/>
      <c r="D359" s="441"/>
      <c r="E359" s="502" t="s">
        <v>350</v>
      </c>
      <c r="F359" s="502"/>
      <c r="G359" s="502"/>
      <c r="H359" s="502"/>
      <c r="I359" s="160">
        <v>927</v>
      </c>
      <c r="J359" s="161">
        <v>709</v>
      </c>
      <c r="K359" s="162">
        <v>1020100</v>
      </c>
      <c r="L359" s="160">
        <v>0</v>
      </c>
      <c r="M359" s="163">
        <v>1377.2</v>
      </c>
      <c r="N359" s="163">
        <v>1377.2</v>
      </c>
      <c r="O359" s="164">
        <f t="shared" si="10"/>
        <v>1</v>
      </c>
      <c r="P359" s="376">
        <f t="shared" si="11"/>
        <v>0</v>
      </c>
    </row>
    <row r="360" spans="1:16" ht="78.75" customHeight="1">
      <c r="A360" s="159"/>
      <c r="B360" s="439"/>
      <c r="C360" s="440"/>
      <c r="D360" s="441"/>
      <c r="E360" s="441"/>
      <c r="F360" s="502" t="s">
        <v>719</v>
      </c>
      <c r="G360" s="502"/>
      <c r="H360" s="502"/>
      <c r="I360" s="160">
        <v>927</v>
      </c>
      <c r="J360" s="161">
        <v>709</v>
      </c>
      <c r="K360" s="162">
        <v>1020112</v>
      </c>
      <c r="L360" s="160">
        <v>0</v>
      </c>
      <c r="M360" s="163">
        <v>1377.2</v>
      </c>
      <c r="N360" s="163">
        <v>1377.2</v>
      </c>
      <c r="O360" s="164">
        <f t="shared" si="10"/>
        <v>1</v>
      </c>
      <c r="P360" s="376">
        <f t="shared" si="11"/>
        <v>0</v>
      </c>
    </row>
    <row r="361" spans="1:16" ht="15.75">
      <c r="A361" s="159"/>
      <c r="B361" s="439"/>
      <c r="C361" s="440"/>
      <c r="D361" s="441"/>
      <c r="E361" s="441"/>
      <c r="F361" s="441"/>
      <c r="G361" s="503" t="s">
        <v>352</v>
      </c>
      <c r="H361" s="503"/>
      <c r="I361" s="160">
        <v>927</v>
      </c>
      <c r="J361" s="161">
        <v>709</v>
      </c>
      <c r="K361" s="162">
        <v>1020112</v>
      </c>
      <c r="L361" s="160">
        <v>3</v>
      </c>
      <c r="M361" s="163">
        <v>1377.2</v>
      </c>
      <c r="N361" s="163">
        <v>1377.2</v>
      </c>
      <c r="O361" s="164">
        <f t="shared" si="10"/>
        <v>1</v>
      </c>
      <c r="P361" s="376">
        <f t="shared" si="11"/>
        <v>0</v>
      </c>
    </row>
    <row r="362" spans="1:16" ht="35.25" customHeight="1">
      <c r="A362" s="159"/>
      <c r="B362" s="439"/>
      <c r="C362" s="505" t="s">
        <v>122</v>
      </c>
      <c r="D362" s="505"/>
      <c r="E362" s="505"/>
      <c r="F362" s="505"/>
      <c r="G362" s="505"/>
      <c r="H362" s="505"/>
      <c r="I362" s="160">
        <v>927</v>
      </c>
      <c r="J362" s="161">
        <v>910</v>
      </c>
      <c r="K362" s="162">
        <v>0</v>
      </c>
      <c r="L362" s="160">
        <v>0</v>
      </c>
      <c r="M362" s="163">
        <v>1850</v>
      </c>
      <c r="N362" s="163">
        <v>1840.75</v>
      </c>
      <c r="O362" s="164">
        <f t="shared" si="10"/>
        <v>0.995</v>
      </c>
      <c r="P362" s="376">
        <f t="shared" si="11"/>
        <v>-9.25</v>
      </c>
    </row>
    <row r="363" spans="1:16" ht="15.75">
      <c r="A363" s="159"/>
      <c r="B363" s="439"/>
      <c r="C363" s="440"/>
      <c r="D363" s="502" t="s">
        <v>848</v>
      </c>
      <c r="E363" s="502"/>
      <c r="F363" s="502"/>
      <c r="G363" s="502"/>
      <c r="H363" s="502"/>
      <c r="I363" s="160">
        <v>927</v>
      </c>
      <c r="J363" s="161">
        <v>910</v>
      </c>
      <c r="K363" s="162">
        <v>4860000</v>
      </c>
      <c r="L363" s="160">
        <v>0</v>
      </c>
      <c r="M363" s="163">
        <v>1850</v>
      </c>
      <c r="N363" s="163">
        <v>1840.75</v>
      </c>
      <c r="O363" s="164">
        <f t="shared" si="10"/>
        <v>0.995</v>
      </c>
      <c r="P363" s="376">
        <f t="shared" si="11"/>
        <v>-9.25</v>
      </c>
    </row>
    <row r="364" spans="1:17" ht="34.5" customHeight="1">
      <c r="A364" s="159"/>
      <c r="B364" s="439"/>
      <c r="C364" s="440"/>
      <c r="D364" s="441"/>
      <c r="E364" s="502" t="s">
        <v>173</v>
      </c>
      <c r="F364" s="502"/>
      <c r="G364" s="502"/>
      <c r="H364" s="502"/>
      <c r="I364" s="160">
        <v>927</v>
      </c>
      <c r="J364" s="161">
        <v>910</v>
      </c>
      <c r="K364" s="162">
        <v>4869900</v>
      </c>
      <c r="L364" s="160">
        <v>0</v>
      </c>
      <c r="M364" s="163">
        <v>1850</v>
      </c>
      <c r="N364" s="163">
        <v>1840.75</v>
      </c>
      <c r="O364" s="164">
        <f t="shared" si="10"/>
        <v>0.995</v>
      </c>
      <c r="P364" s="376">
        <f t="shared" si="11"/>
        <v>-9.25</v>
      </c>
      <c r="Q364" s="376"/>
    </row>
    <row r="365" spans="1:16" ht="15.75">
      <c r="A365" s="159"/>
      <c r="B365" s="439"/>
      <c r="C365" s="440"/>
      <c r="D365" s="441"/>
      <c r="E365" s="441"/>
      <c r="F365" s="502" t="s">
        <v>641</v>
      </c>
      <c r="G365" s="502"/>
      <c r="H365" s="502"/>
      <c r="I365" s="160">
        <v>927</v>
      </c>
      <c r="J365" s="161">
        <v>910</v>
      </c>
      <c r="K365" s="162">
        <v>4869902</v>
      </c>
      <c r="L365" s="160">
        <v>0</v>
      </c>
      <c r="M365" s="163">
        <v>1850</v>
      </c>
      <c r="N365" s="163">
        <v>1840.75</v>
      </c>
      <c r="O365" s="164">
        <f t="shared" si="10"/>
        <v>0.995</v>
      </c>
      <c r="P365" s="376">
        <f t="shared" si="11"/>
        <v>-9.25</v>
      </c>
    </row>
    <row r="366" spans="1:16" ht="32.25" customHeight="1">
      <c r="A366" s="171"/>
      <c r="B366" s="444"/>
      <c r="C366" s="445"/>
      <c r="D366" s="446"/>
      <c r="E366" s="446"/>
      <c r="F366" s="446"/>
      <c r="G366" s="504" t="s">
        <v>175</v>
      </c>
      <c r="H366" s="504"/>
      <c r="I366" s="378">
        <v>927</v>
      </c>
      <c r="J366" s="379">
        <v>910</v>
      </c>
      <c r="K366" s="380">
        <v>4869902</v>
      </c>
      <c r="L366" s="378">
        <v>1</v>
      </c>
      <c r="M366" s="381">
        <v>1850</v>
      </c>
      <c r="N366" s="381">
        <v>1840.75</v>
      </c>
      <c r="O366" s="172">
        <f t="shared" si="10"/>
        <v>0.995</v>
      </c>
      <c r="P366" s="376">
        <f t="shared" si="11"/>
        <v>-9.25</v>
      </c>
    </row>
    <row r="367" spans="1:16" ht="15.75">
      <c r="A367" s="173"/>
      <c r="B367" s="447"/>
      <c r="C367" s="447"/>
      <c r="D367" s="447"/>
      <c r="E367" s="447"/>
      <c r="F367" s="447"/>
      <c r="G367" s="447"/>
      <c r="H367" s="447" t="s">
        <v>550</v>
      </c>
      <c r="I367" s="174" t="s">
        <v>138</v>
      </c>
      <c r="J367" s="174" t="s">
        <v>136</v>
      </c>
      <c r="K367" s="174" t="s">
        <v>137</v>
      </c>
      <c r="L367" s="174" t="s">
        <v>138</v>
      </c>
      <c r="M367" s="175">
        <v>6314140.2421</v>
      </c>
      <c r="N367" s="382">
        <v>2553458.0909</v>
      </c>
      <c r="O367" s="176">
        <f t="shared" si="10"/>
        <v>0.4044031321754034</v>
      </c>
      <c r="P367" s="376">
        <f t="shared" si="11"/>
        <v>-3760682.1512</v>
      </c>
    </row>
    <row r="368" spans="13:14" ht="15.75" hidden="1">
      <c r="M368" s="384">
        <f>3861471.229-M337</f>
        <v>3841340.329</v>
      </c>
      <c r="N368" s="384">
        <f>367357.256-N337</f>
        <v>347226.35599999997</v>
      </c>
    </row>
    <row r="369" ht="15.75" hidden="1">
      <c r="M369" s="384">
        <f>M367-M368</f>
        <v>2472799.9131000005</v>
      </c>
    </row>
    <row r="370" spans="8:14" ht="63" hidden="1">
      <c r="H370" s="377" t="s">
        <v>651</v>
      </c>
      <c r="M370" s="384">
        <f>M25</f>
        <v>14.7</v>
      </c>
      <c r="N370" s="384">
        <f>N25</f>
        <v>14.7</v>
      </c>
    </row>
    <row r="371" spans="8:14" ht="47.25" hidden="1">
      <c r="H371" s="385" t="s">
        <v>699</v>
      </c>
      <c r="M371" s="384">
        <f>M26+M43+M28+M45</f>
        <v>5144.935960000001</v>
      </c>
      <c r="N371" s="384">
        <f>N26+N43+N28+N45</f>
        <v>5039.780420000001</v>
      </c>
    </row>
    <row r="372" spans="8:14" ht="47.25" hidden="1">
      <c r="H372" s="385" t="s">
        <v>653</v>
      </c>
      <c r="M372" s="384">
        <f>M47+M246+M248</f>
        <v>15690.212060000002</v>
      </c>
      <c r="N372" s="384">
        <f>N47+N246+N248</f>
        <v>15650.174479999998</v>
      </c>
    </row>
    <row r="373" spans="8:14" ht="78.75" hidden="1">
      <c r="H373" s="385" t="s">
        <v>248</v>
      </c>
      <c r="M373" s="384">
        <v>10541</v>
      </c>
      <c r="N373" s="384">
        <f>N49+N51+N53+N55</f>
        <v>9962.87969</v>
      </c>
    </row>
    <row r="374" spans="8:14" ht="31.5" hidden="1">
      <c r="H374" s="385" t="s">
        <v>579</v>
      </c>
      <c r="M374" s="384">
        <f>M250+M254</f>
        <v>1511.28542</v>
      </c>
      <c r="N374" s="384">
        <f>N250+N254</f>
        <v>1511.01198</v>
      </c>
    </row>
    <row r="375" spans="8:14" ht="63" hidden="1">
      <c r="H375" s="385" t="s">
        <v>580</v>
      </c>
      <c r="M375" s="384">
        <f>M252+M256+M258+M18</f>
        <v>13004.56134</v>
      </c>
      <c r="N375" s="384">
        <f>N252+N256+N258+N18</f>
        <v>12976.169829999999</v>
      </c>
    </row>
    <row r="376" spans="8:14" ht="126" hidden="1">
      <c r="H376" s="386" t="s">
        <v>704</v>
      </c>
      <c r="M376" s="384">
        <f>M33+M37</f>
        <v>914</v>
      </c>
      <c r="N376" s="384">
        <f>N33+N37</f>
        <v>914</v>
      </c>
    </row>
    <row r="377" spans="8:14" ht="63" hidden="1">
      <c r="H377" s="385" t="s">
        <v>652</v>
      </c>
      <c r="M377" s="384">
        <f>M35</f>
        <v>83</v>
      </c>
      <c r="N377" s="384">
        <f>N35</f>
        <v>82.606</v>
      </c>
    </row>
    <row r="378" spans="8:14" ht="78.75" hidden="1">
      <c r="H378" s="385" t="s">
        <v>389</v>
      </c>
      <c r="M378" s="384">
        <f>M284</f>
        <v>3730557.559</v>
      </c>
      <c r="N378" s="384">
        <f>N284</f>
        <v>239269.199</v>
      </c>
    </row>
    <row r="379" spans="8:14" ht="63" hidden="1">
      <c r="H379" s="377" t="s">
        <v>359</v>
      </c>
      <c r="M379" s="384">
        <f>M274</f>
        <v>3050.1</v>
      </c>
      <c r="N379" s="384">
        <f>N274</f>
        <v>3050.1</v>
      </c>
    </row>
    <row r="380" spans="8:14" ht="78.75" hidden="1">
      <c r="H380" s="385" t="s">
        <v>719</v>
      </c>
      <c r="M380" s="384">
        <f>M360</f>
        <v>1377.2</v>
      </c>
      <c r="N380" s="384">
        <f>N360</f>
        <v>1377.2</v>
      </c>
    </row>
    <row r="381" spans="8:14" ht="31.5" hidden="1">
      <c r="H381" s="385" t="s">
        <v>424</v>
      </c>
      <c r="M381" s="384">
        <f>M333+M342</f>
        <v>56434.47</v>
      </c>
      <c r="N381" s="384">
        <f>N333+N342</f>
        <v>54434.47</v>
      </c>
    </row>
    <row r="382" spans="8:14" ht="157.5" hidden="1">
      <c r="H382" s="386" t="s">
        <v>713</v>
      </c>
      <c r="M382" s="384">
        <f>M280</f>
        <v>46762</v>
      </c>
      <c r="N382" s="384">
        <f>N280</f>
        <v>46762</v>
      </c>
    </row>
    <row r="383" spans="8:14" ht="63" hidden="1">
      <c r="H383" s="385" t="s">
        <v>345</v>
      </c>
      <c r="M383" s="384">
        <f>M263</f>
        <v>63948</v>
      </c>
      <c r="N383" s="384">
        <f>N263</f>
        <v>45323.8</v>
      </c>
    </row>
    <row r="384" spans="8:14" ht="63" hidden="1">
      <c r="H384" s="385" t="s">
        <v>168</v>
      </c>
      <c r="M384" s="384">
        <f>M346</f>
        <v>315140.5</v>
      </c>
      <c r="N384" s="384">
        <f>N346</f>
        <v>310338.5</v>
      </c>
    </row>
    <row r="385" spans="8:14" ht="94.5" hidden="1">
      <c r="H385" s="385" t="s">
        <v>656</v>
      </c>
      <c r="M385" s="384">
        <f>M60</f>
        <v>1724.564</v>
      </c>
      <c r="N385" s="384">
        <f>N60</f>
        <v>1605.02004</v>
      </c>
    </row>
    <row r="386" spans="8:14" ht="78.75" hidden="1">
      <c r="H386" s="385" t="s">
        <v>657</v>
      </c>
      <c r="M386" s="384">
        <f>M62</f>
        <v>470</v>
      </c>
      <c r="N386" s="384">
        <f>N62</f>
        <v>470</v>
      </c>
    </row>
    <row r="387" spans="8:14" ht="78.75" hidden="1">
      <c r="H387" s="385" t="s">
        <v>452</v>
      </c>
      <c r="M387" s="370">
        <v>250.6989</v>
      </c>
      <c r="N387" s="370">
        <v>250.6989</v>
      </c>
    </row>
    <row r="388" ht="15.75">
      <c r="H388" s="385"/>
    </row>
    <row r="389" spans="8:14" ht="15.75">
      <c r="H389" s="385"/>
      <c r="K389" s="390"/>
      <c r="L389" s="390"/>
      <c r="M389" s="391">
        <f>'Пр 1'!C74</f>
        <v>6848811.585</v>
      </c>
      <c r="N389" s="391">
        <f>'Пр 1'!D74</f>
        <v>3088139.10003</v>
      </c>
    </row>
    <row r="390" spans="8:14" ht="15.75">
      <c r="H390" s="385"/>
      <c r="K390" s="390" t="s">
        <v>289</v>
      </c>
      <c r="L390" s="390"/>
      <c r="M390" s="391">
        <f>'Пр 1'!C75</f>
        <v>96724</v>
      </c>
      <c r="N390" s="391">
        <f>'Пр 1'!D75</f>
        <v>96724</v>
      </c>
    </row>
    <row r="391" spans="11:14" ht="15.75">
      <c r="K391" s="390" t="s">
        <v>290</v>
      </c>
      <c r="L391" s="390"/>
      <c r="M391" s="391">
        <v>496465</v>
      </c>
      <c r="N391" s="391">
        <v>496465</v>
      </c>
    </row>
    <row r="392" spans="11:14" ht="15.75">
      <c r="K392" s="390"/>
      <c r="L392" s="390"/>
      <c r="M392" s="391">
        <f>M389-M390-M391</f>
        <v>6255622.585</v>
      </c>
      <c r="N392" s="391">
        <f>N389-N390-N391</f>
        <v>2494950.10003</v>
      </c>
    </row>
    <row r="393" spans="11:15" ht="15.75">
      <c r="K393" s="390"/>
      <c r="L393" s="390"/>
      <c r="M393" s="391">
        <f>M367-M392</f>
        <v>58517.65710000042</v>
      </c>
      <c r="N393" s="391">
        <f>N367-N392</f>
        <v>58507.99087000033</v>
      </c>
      <c r="O393" s="389"/>
    </row>
    <row r="394" spans="11:14" ht="15.75">
      <c r="K394" s="390"/>
      <c r="L394" s="390"/>
      <c r="M394" s="391"/>
      <c r="N394" s="391"/>
    </row>
    <row r="395" spans="11:14" ht="15.75">
      <c r="K395" s="390" t="s">
        <v>293</v>
      </c>
      <c r="L395" s="390"/>
      <c r="M395" s="391">
        <f>40664.18852+17853.46858</f>
        <v>58517.657100000004</v>
      </c>
      <c r="N395" s="391">
        <f>N393-M393</f>
        <v>-9.666230000089854</v>
      </c>
    </row>
    <row r="396" spans="11:14" ht="15.75">
      <c r="K396" s="390"/>
      <c r="L396" s="390"/>
      <c r="M396" s="391"/>
      <c r="N396" s="391"/>
    </row>
  </sheetData>
  <sheetProtection/>
  <mergeCells count="363">
    <mergeCell ref="N6:O6"/>
    <mergeCell ref="A8:O8"/>
    <mergeCell ref="A10:A12"/>
    <mergeCell ref="B10:H12"/>
    <mergeCell ref="I10:L10"/>
    <mergeCell ref="N1:O1"/>
    <mergeCell ref="N2:O2"/>
    <mergeCell ref="M3:O3"/>
    <mergeCell ref="M4:O4"/>
    <mergeCell ref="N10:N12"/>
    <mergeCell ref="O10:O12"/>
    <mergeCell ref="G29:H29"/>
    <mergeCell ref="C30:H30"/>
    <mergeCell ref="C15:H15"/>
    <mergeCell ref="D16:H16"/>
    <mergeCell ref="E17:H17"/>
    <mergeCell ref="F18:H18"/>
    <mergeCell ref="I11:I12"/>
    <mergeCell ref="J11:J12"/>
    <mergeCell ref="G27:H27"/>
    <mergeCell ref="F28:H28"/>
    <mergeCell ref="D31:H31"/>
    <mergeCell ref="E32:H32"/>
    <mergeCell ref="M10:M12"/>
    <mergeCell ref="K11:K12"/>
    <mergeCell ref="L11:L12"/>
    <mergeCell ref="B14:H14"/>
    <mergeCell ref="G19:H19"/>
    <mergeCell ref="B20:H20"/>
    <mergeCell ref="E23:H23"/>
    <mergeCell ref="F24:H24"/>
    <mergeCell ref="G25:H25"/>
    <mergeCell ref="F26:H26"/>
    <mergeCell ref="C21:H21"/>
    <mergeCell ref="D22:H22"/>
    <mergeCell ref="F47:H47"/>
    <mergeCell ref="G48:H48"/>
    <mergeCell ref="F37:H37"/>
    <mergeCell ref="G38:H38"/>
    <mergeCell ref="B39:H39"/>
    <mergeCell ref="C40:H40"/>
    <mergeCell ref="D41:H41"/>
    <mergeCell ref="E42:H42"/>
    <mergeCell ref="F43:H43"/>
    <mergeCell ref="G44:H44"/>
    <mergeCell ref="F45:H45"/>
    <mergeCell ref="G46:H46"/>
    <mergeCell ref="F33:H33"/>
    <mergeCell ref="G34:H34"/>
    <mergeCell ref="F35:H35"/>
    <mergeCell ref="G36:H36"/>
    <mergeCell ref="C57:H57"/>
    <mergeCell ref="D58:H58"/>
    <mergeCell ref="D65:H65"/>
    <mergeCell ref="E66:H66"/>
    <mergeCell ref="G61:H61"/>
    <mergeCell ref="F62:H62"/>
    <mergeCell ref="E59:H59"/>
    <mergeCell ref="F60:H60"/>
    <mergeCell ref="G63:H63"/>
    <mergeCell ref="C64:H64"/>
    <mergeCell ref="F49:H49"/>
    <mergeCell ref="G50:H50"/>
    <mergeCell ref="F51:H51"/>
    <mergeCell ref="G52:H52"/>
    <mergeCell ref="F67:H67"/>
    <mergeCell ref="G68:H68"/>
    <mergeCell ref="F53:H53"/>
    <mergeCell ref="G54:H54"/>
    <mergeCell ref="F55:H55"/>
    <mergeCell ref="G56:H56"/>
    <mergeCell ref="D72:H72"/>
    <mergeCell ref="E73:H73"/>
    <mergeCell ref="F70:H70"/>
    <mergeCell ref="G71:H71"/>
    <mergeCell ref="F80:H80"/>
    <mergeCell ref="G81:H81"/>
    <mergeCell ref="F74:H74"/>
    <mergeCell ref="G75:H75"/>
    <mergeCell ref="F76:H76"/>
    <mergeCell ref="G77:H77"/>
    <mergeCell ref="D88:H88"/>
    <mergeCell ref="E89:H89"/>
    <mergeCell ref="D78:H78"/>
    <mergeCell ref="E79:H79"/>
    <mergeCell ref="F90:H90"/>
    <mergeCell ref="G91:H91"/>
    <mergeCell ref="D83:H83"/>
    <mergeCell ref="E84:H84"/>
    <mergeCell ref="F85:H85"/>
    <mergeCell ref="G86:H86"/>
    <mergeCell ref="F104:H104"/>
    <mergeCell ref="G105:H105"/>
    <mergeCell ref="C106:H106"/>
    <mergeCell ref="D107:H107"/>
    <mergeCell ref="F92:H92"/>
    <mergeCell ref="G93:H93"/>
    <mergeCell ref="E102:H102"/>
    <mergeCell ref="G103:H103"/>
    <mergeCell ref="C100:H100"/>
    <mergeCell ref="D101:H101"/>
    <mergeCell ref="F114:H114"/>
    <mergeCell ref="G115:H115"/>
    <mergeCell ref="E108:H108"/>
    <mergeCell ref="F109:H109"/>
    <mergeCell ref="G110:H110"/>
    <mergeCell ref="C111:H111"/>
    <mergeCell ref="D112:H112"/>
    <mergeCell ref="E113:H113"/>
    <mergeCell ref="F96:H96"/>
    <mergeCell ref="G97:H97"/>
    <mergeCell ref="F94:H94"/>
    <mergeCell ref="G95:H95"/>
    <mergeCell ref="F98:H98"/>
    <mergeCell ref="G99:H99"/>
    <mergeCell ref="F124:H124"/>
    <mergeCell ref="G125:H125"/>
    <mergeCell ref="G133:H133"/>
    <mergeCell ref="F134:H134"/>
    <mergeCell ref="D129:H129"/>
    <mergeCell ref="E130:H130"/>
    <mergeCell ref="F127:H127"/>
    <mergeCell ref="G128:H128"/>
    <mergeCell ref="G131:H131"/>
    <mergeCell ref="F132:H132"/>
    <mergeCell ref="D116:H116"/>
    <mergeCell ref="E117:H117"/>
    <mergeCell ref="F118:H118"/>
    <mergeCell ref="G119:H119"/>
    <mergeCell ref="G135:H135"/>
    <mergeCell ref="F137:H137"/>
    <mergeCell ref="C120:H120"/>
    <mergeCell ref="D121:H121"/>
    <mergeCell ref="E122:H122"/>
    <mergeCell ref="G123:H123"/>
    <mergeCell ref="G140:H140"/>
    <mergeCell ref="C141:H141"/>
    <mergeCell ref="G138:H138"/>
    <mergeCell ref="F139:H139"/>
    <mergeCell ref="G148:H148"/>
    <mergeCell ref="C149:H149"/>
    <mergeCell ref="D142:H142"/>
    <mergeCell ref="E143:H143"/>
    <mergeCell ref="G144:H144"/>
    <mergeCell ref="F145:H145"/>
    <mergeCell ref="F155:H155"/>
    <mergeCell ref="G156:H156"/>
    <mergeCell ref="G146:H146"/>
    <mergeCell ref="F147:H147"/>
    <mergeCell ref="F157:H157"/>
    <mergeCell ref="G158:H158"/>
    <mergeCell ref="D150:H150"/>
    <mergeCell ref="E151:H151"/>
    <mergeCell ref="F152:H152"/>
    <mergeCell ref="G153:H153"/>
    <mergeCell ref="F171:H171"/>
    <mergeCell ref="G172:H172"/>
    <mergeCell ref="F173:H173"/>
    <mergeCell ref="G174:H174"/>
    <mergeCell ref="C159:H159"/>
    <mergeCell ref="D160:H160"/>
    <mergeCell ref="D169:H169"/>
    <mergeCell ref="E170:H170"/>
    <mergeCell ref="G167:H167"/>
    <mergeCell ref="C168:H168"/>
    <mergeCell ref="G181:H181"/>
    <mergeCell ref="C182:H182"/>
    <mergeCell ref="F175:H175"/>
    <mergeCell ref="G176:H176"/>
    <mergeCell ref="F177:H177"/>
    <mergeCell ref="G178:H178"/>
    <mergeCell ref="D179:H179"/>
    <mergeCell ref="E180:H180"/>
    <mergeCell ref="G163:H163"/>
    <mergeCell ref="F164:H164"/>
    <mergeCell ref="E161:H161"/>
    <mergeCell ref="F162:H162"/>
    <mergeCell ref="G165:H165"/>
    <mergeCell ref="F166:H166"/>
    <mergeCell ref="E191:H191"/>
    <mergeCell ref="F192:H192"/>
    <mergeCell ref="C199:H199"/>
    <mergeCell ref="D200:H200"/>
    <mergeCell ref="G195:H195"/>
    <mergeCell ref="F196:H196"/>
    <mergeCell ref="G193:H193"/>
    <mergeCell ref="F194:H194"/>
    <mergeCell ref="G197:H197"/>
    <mergeCell ref="B198:H198"/>
    <mergeCell ref="D183:H183"/>
    <mergeCell ref="E184:H184"/>
    <mergeCell ref="F185:H185"/>
    <mergeCell ref="G186:H186"/>
    <mergeCell ref="E201:H201"/>
    <mergeCell ref="F202:H202"/>
    <mergeCell ref="F187:H187"/>
    <mergeCell ref="G188:H188"/>
    <mergeCell ref="F189:H189"/>
    <mergeCell ref="G190:H190"/>
    <mergeCell ref="D205:H205"/>
    <mergeCell ref="E206:H206"/>
    <mergeCell ref="G203:H203"/>
    <mergeCell ref="C204:H204"/>
    <mergeCell ref="F213:H213"/>
    <mergeCell ref="G214:H214"/>
    <mergeCell ref="F207:H207"/>
    <mergeCell ref="G208:H208"/>
    <mergeCell ref="F209:H209"/>
    <mergeCell ref="G210:H210"/>
    <mergeCell ref="F219:H219"/>
    <mergeCell ref="G220:H220"/>
    <mergeCell ref="F211:H211"/>
    <mergeCell ref="G212:H212"/>
    <mergeCell ref="F221:H221"/>
    <mergeCell ref="G222:H222"/>
    <mergeCell ref="F215:H215"/>
    <mergeCell ref="G216:H216"/>
    <mergeCell ref="F217:H217"/>
    <mergeCell ref="G218:H218"/>
    <mergeCell ref="G235:H235"/>
    <mergeCell ref="E236:H236"/>
    <mergeCell ref="F237:H237"/>
    <mergeCell ref="G238:H238"/>
    <mergeCell ref="C223:H223"/>
    <mergeCell ref="D224:H224"/>
    <mergeCell ref="G233:H233"/>
    <mergeCell ref="F234:H234"/>
    <mergeCell ref="G231:H231"/>
    <mergeCell ref="F232:H232"/>
    <mergeCell ref="E245:H245"/>
    <mergeCell ref="F246:H246"/>
    <mergeCell ref="F239:H239"/>
    <mergeCell ref="G240:H240"/>
    <mergeCell ref="F241:H241"/>
    <mergeCell ref="G242:H242"/>
    <mergeCell ref="C243:H243"/>
    <mergeCell ref="D244:H244"/>
    <mergeCell ref="G227:H227"/>
    <mergeCell ref="F228:H228"/>
    <mergeCell ref="E225:H225"/>
    <mergeCell ref="F226:H226"/>
    <mergeCell ref="G229:H229"/>
    <mergeCell ref="F230:H230"/>
    <mergeCell ref="G255:H255"/>
    <mergeCell ref="F256:H256"/>
    <mergeCell ref="E263:H263"/>
    <mergeCell ref="F264:H264"/>
    <mergeCell ref="G259:H259"/>
    <mergeCell ref="B260:H260"/>
    <mergeCell ref="G257:H257"/>
    <mergeCell ref="F258:H258"/>
    <mergeCell ref="C261:H261"/>
    <mergeCell ref="D262:H262"/>
    <mergeCell ref="G247:H247"/>
    <mergeCell ref="F248:H248"/>
    <mergeCell ref="G249:H249"/>
    <mergeCell ref="F250:H250"/>
    <mergeCell ref="G265:H265"/>
    <mergeCell ref="D266:H266"/>
    <mergeCell ref="G251:H251"/>
    <mergeCell ref="F252:H252"/>
    <mergeCell ref="G253:H253"/>
    <mergeCell ref="F254:H254"/>
    <mergeCell ref="G269:H269"/>
    <mergeCell ref="B270:H270"/>
    <mergeCell ref="E267:H267"/>
    <mergeCell ref="F268:H268"/>
    <mergeCell ref="C277:H277"/>
    <mergeCell ref="D278:H278"/>
    <mergeCell ref="C271:H271"/>
    <mergeCell ref="D272:H272"/>
    <mergeCell ref="E273:H273"/>
    <mergeCell ref="F274:H274"/>
    <mergeCell ref="D283:H283"/>
    <mergeCell ref="E284:H284"/>
    <mergeCell ref="G275:H275"/>
    <mergeCell ref="B276:H276"/>
    <mergeCell ref="F285:H285"/>
    <mergeCell ref="G286:H286"/>
    <mergeCell ref="E279:H279"/>
    <mergeCell ref="F280:H280"/>
    <mergeCell ref="G281:H281"/>
    <mergeCell ref="C282:H282"/>
    <mergeCell ref="F299:H299"/>
    <mergeCell ref="G300:H300"/>
    <mergeCell ref="F301:H301"/>
    <mergeCell ref="G302:H302"/>
    <mergeCell ref="F287:H287"/>
    <mergeCell ref="G288:H288"/>
    <mergeCell ref="F297:H297"/>
    <mergeCell ref="G298:H298"/>
    <mergeCell ref="F295:H295"/>
    <mergeCell ref="G296:H296"/>
    <mergeCell ref="F309:H309"/>
    <mergeCell ref="G310:H310"/>
    <mergeCell ref="F303:H303"/>
    <mergeCell ref="G304:H304"/>
    <mergeCell ref="F305:H305"/>
    <mergeCell ref="G306:H306"/>
    <mergeCell ref="F307:H307"/>
    <mergeCell ref="G308:H308"/>
    <mergeCell ref="F291:H291"/>
    <mergeCell ref="G292:H292"/>
    <mergeCell ref="F289:H289"/>
    <mergeCell ref="G290:H290"/>
    <mergeCell ref="F293:H293"/>
    <mergeCell ref="G294:H294"/>
    <mergeCell ref="F331:H331"/>
    <mergeCell ref="G332:H332"/>
    <mergeCell ref="F317:H317"/>
    <mergeCell ref="G318:H318"/>
    <mergeCell ref="F319:H319"/>
    <mergeCell ref="G320:H320"/>
    <mergeCell ref="F327:H327"/>
    <mergeCell ref="G328:H328"/>
    <mergeCell ref="F323:H323"/>
    <mergeCell ref="G324:H324"/>
    <mergeCell ref="F311:H311"/>
    <mergeCell ref="G312:H312"/>
    <mergeCell ref="F313:H313"/>
    <mergeCell ref="G314:H314"/>
    <mergeCell ref="F329:H329"/>
    <mergeCell ref="G330:H330"/>
    <mergeCell ref="F315:H315"/>
    <mergeCell ref="G316:H316"/>
    <mergeCell ref="F335:H335"/>
    <mergeCell ref="G336:H336"/>
    <mergeCell ref="E338:H338"/>
    <mergeCell ref="F339:H339"/>
    <mergeCell ref="F321:H321"/>
    <mergeCell ref="G322:H322"/>
    <mergeCell ref="F325:H325"/>
    <mergeCell ref="G326:H326"/>
    <mergeCell ref="D333:H333"/>
    <mergeCell ref="E334:H334"/>
    <mergeCell ref="G340:H340"/>
    <mergeCell ref="C341:H341"/>
    <mergeCell ref="G344:H344"/>
    <mergeCell ref="D345:H345"/>
    <mergeCell ref="D342:H342"/>
    <mergeCell ref="E343:H343"/>
    <mergeCell ref="E346:H346"/>
    <mergeCell ref="F347:H347"/>
    <mergeCell ref="G354:H354"/>
    <mergeCell ref="F355:H355"/>
    <mergeCell ref="G348:H348"/>
    <mergeCell ref="D349:H349"/>
    <mergeCell ref="E350:H350"/>
    <mergeCell ref="F351:H351"/>
    <mergeCell ref="G352:H352"/>
    <mergeCell ref="F353:H353"/>
    <mergeCell ref="G356:H356"/>
    <mergeCell ref="C357:H357"/>
    <mergeCell ref="L5:O5"/>
    <mergeCell ref="F360:H360"/>
    <mergeCell ref="G361:H361"/>
    <mergeCell ref="G366:H366"/>
    <mergeCell ref="C362:H362"/>
    <mergeCell ref="D363:H363"/>
    <mergeCell ref="E364:H364"/>
    <mergeCell ref="F365:H365"/>
    <mergeCell ref="D358:H358"/>
    <mergeCell ref="E359:H359"/>
  </mergeCells>
  <printOptions/>
  <pageMargins left="0.48" right="0.26" top="0.35" bottom="0.45" header="0.23" footer="0.26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M6" sqref="M6:O6"/>
    </sheetView>
  </sheetViews>
  <sheetFormatPr defaultColWidth="9.00390625" defaultRowHeight="12.75"/>
  <cols>
    <col min="1" max="1" width="3.625" style="218" customWidth="1"/>
    <col min="2" max="3" width="0.74609375" style="218" hidden="1" customWidth="1"/>
    <col min="4" max="6" width="0.6171875" style="218" hidden="1" customWidth="1"/>
    <col min="7" max="7" width="0.74609375" style="218" hidden="1" customWidth="1"/>
    <col min="8" max="8" width="42.00390625" style="218" customWidth="1"/>
    <col min="9" max="9" width="11.125" style="109" customWidth="1"/>
    <col min="10" max="10" width="10.75390625" style="109" customWidth="1"/>
    <col min="11" max="12" width="9.875" style="109" customWidth="1"/>
    <col min="13" max="13" width="16.625" style="109" customWidth="1"/>
    <col min="14" max="14" width="17.00390625" style="109" customWidth="1"/>
    <col min="15" max="16384" width="9.125" style="109" customWidth="1"/>
  </cols>
  <sheetData>
    <row r="1" spans="1:15" ht="12.75" customHeight="1">
      <c r="A1" s="177"/>
      <c r="B1" s="177"/>
      <c r="C1" s="177"/>
      <c r="D1" s="177"/>
      <c r="E1" s="177"/>
      <c r="F1" s="177"/>
      <c r="G1" s="177"/>
      <c r="H1" s="177"/>
      <c r="I1" s="108"/>
      <c r="J1" s="108"/>
      <c r="K1" s="108"/>
      <c r="L1" s="108"/>
      <c r="M1" s="1"/>
      <c r="N1" s="465" t="s">
        <v>905</v>
      </c>
      <c r="O1" s="465"/>
    </row>
    <row r="2" spans="1:15" ht="16.5" customHeigh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"/>
      <c r="N2" s="466" t="s">
        <v>897</v>
      </c>
      <c r="O2" s="466"/>
    </row>
    <row r="3" spans="1:15" ht="16.5" customHeight="1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465" t="s">
        <v>900</v>
      </c>
      <c r="N3" s="469"/>
      <c r="O3" s="469"/>
    </row>
    <row r="4" spans="1:15" ht="16.5" customHeight="1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466" t="s">
        <v>898</v>
      </c>
      <c r="N4" s="467"/>
      <c r="O4" s="467"/>
    </row>
    <row r="5" spans="1:16" ht="16.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466" t="s">
        <v>899</v>
      </c>
      <c r="M5" s="467"/>
      <c r="N5" s="467"/>
      <c r="O5" s="467"/>
      <c r="P5" s="180"/>
    </row>
    <row r="6" spans="1:15" ht="16.5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465" t="s">
        <v>925</v>
      </c>
      <c r="N6" s="468"/>
      <c r="O6" s="468"/>
    </row>
    <row r="7" spans="1:15" ht="16.5" customHeight="1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O7" s="181"/>
    </row>
    <row r="8" spans="1:15" ht="46.5" customHeight="1">
      <c r="A8" s="554" t="s">
        <v>720</v>
      </c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</row>
    <row r="9" spans="1:15" ht="17.25" customHeight="1">
      <c r="A9" s="182"/>
      <c r="B9" s="182"/>
      <c r="C9" s="182"/>
      <c r="D9" s="182"/>
      <c r="E9" s="182"/>
      <c r="F9" s="182"/>
      <c r="G9" s="182"/>
      <c r="H9" s="182"/>
      <c r="I9" s="183"/>
      <c r="J9" s="183"/>
      <c r="K9" s="183"/>
      <c r="L9" s="183"/>
      <c r="M9" s="183"/>
      <c r="N9" s="553" t="s">
        <v>1</v>
      </c>
      <c r="O9" s="553"/>
    </row>
    <row r="10" spans="1:15" ht="26.25" customHeight="1">
      <c r="A10" s="537"/>
      <c r="B10" s="540" t="s">
        <v>44</v>
      </c>
      <c r="C10" s="541"/>
      <c r="D10" s="541"/>
      <c r="E10" s="541"/>
      <c r="F10" s="541"/>
      <c r="G10" s="541"/>
      <c r="H10" s="542"/>
      <c r="I10" s="499" t="s">
        <v>141</v>
      </c>
      <c r="J10" s="499"/>
      <c r="K10" s="499"/>
      <c r="L10" s="499"/>
      <c r="M10" s="481" t="s">
        <v>647</v>
      </c>
      <c r="N10" s="549" t="s">
        <v>622</v>
      </c>
      <c r="O10" s="531" t="s">
        <v>921</v>
      </c>
    </row>
    <row r="11" spans="1:15" ht="54.75" customHeight="1">
      <c r="A11" s="538"/>
      <c r="B11" s="543"/>
      <c r="C11" s="544"/>
      <c r="D11" s="544"/>
      <c r="E11" s="544"/>
      <c r="F11" s="544"/>
      <c r="G11" s="544"/>
      <c r="H11" s="545"/>
      <c r="I11" s="534" t="s">
        <v>920</v>
      </c>
      <c r="J11" s="536" t="s">
        <v>144</v>
      </c>
      <c r="K11" s="536" t="s">
        <v>47</v>
      </c>
      <c r="L11" s="536" t="s">
        <v>145</v>
      </c>
      <c r="M11" s="482"/>
      <c r="N11" s="550"/>
      <c r="O11" s="532"/>
    </row>
    <row r="12" spans="1:15" ht="14.25" customHeight="1">
      <c r="A12" s="539"/>
      <c r="B12" s="546"/>
      <c r="C12" s="547"/>
      <c r="D12" s="547"/>
      <c r="E12" s="547"/>
      <c r="F12" s="547"/>
      <c r="G12" s="547"/>
      <c r="H12" s="548"/>
      <c r="I12" s="535"/>
      <c r="J12" s="534"/>
      <c r="K12" s="534"/>
      <c r="L12" s="534"/>
      <c r="M12" s="483"/>
      <c r="N12" s="551"/>
      <c r="O12" s="533"/>
    </row>
    <row r="13" spans="1:15" s="184" customFormat="1" ht="13.5" customHeight="1">
      <c r="A13" s="448">
        <v>1</v>
      </c>
      <c r="B13" s="151"/>
      <c r="C13" s="151"/>
      <c r="D13" s="151"/>
      <c r="E13" s="151"/>
      <c r="F13" s="151"/>
      <c r="G13" s="151"/>
      <c r="H13" s="151">
        <v>2</v>
      </c>
      <c r="I13" s="449">
        <v>3</v>
      </c>
      <c r="J13" s="449">
        <v>4</v>
      </c>
      <c r="K13" s="449">
        <v>5</v>
      </c>
      <c r="L13" s="449">
        <v>6</v>
      </c>
      <c r="M13" s="450">
        <v>7</v>
      </c>
      <c r="N13" s="450">
        <v>8</v>
      </c>
      <c r="O13" s="451">
        <v>9</v>
      </c>
    </row>
    <row r="14" spans="1:15" ht="42.75" customHeight="1">
      <c r="A14" s="138" t="s">
        <v>49</v>
      </c>
      <c r="B14" s="552" t="s">
        <v>246</v>
      </c>
      <c r="C14" s="552"/>
      <c r="D14" s="552"/>
      <c r="E14" s="552"/>
      <c r="F14" s="552"/>
      <c r="G14" s="552"/>
      <c r="H14" s="552"/>
      <c r="I14" s="185">
        <v>905</v>
      </c>
      <c r="J14" s="186">
        <v>0</v>
      </c>
      <c r="K14" s="187">
        <v>0</v>
      </c>
      <c r="L14" s="185">
        <v>0</v>
      </c>
      <c r="M14" s="188">
        <v>221398.07434999995</v>
      </c>
      <c r="N14" s="188">
        <v>215632.18651999984</v>
      </c>
      <c r="O14" s="189">
        <f>N14/M14</f>
        <v>0.9739569196935063</v>
      </c>
    </row>
    <row r="15" spans="1:15" ht="15" customHeight="1">
      <c r="A15" s="190"/>
      <c r="B15" s="191"/>
      <c r="C15" s="529" t="s">
        <v>94</v>
      </c>
      <c r="D15" s="529"/>
      <c r="E15" s="529"/>
      <c r="F15" s="529"/>
      <c r="G15" s="529"/>
      <c r="H15" s="529"/>
      <c r="I15" s="119">
        <v>905</v>
      </c>
      <c r="J15" s="120">
        <v>701</v>
      </c>
      <c r="K15" s="121">
        <v>0</v>
      </c>
      <c r="L15" s="119">
        <v>0</v>
      </c>
      <c r="M15" s="193">
        <v>79065.74042</v>
      </c>
      <c r="N15" s="193">
        <v>82088.04057</v>
      </c>
      <c r="O15" s="194">
        <f aca="true" t="shared" si="0" ref="O15:O78">N15/M15</f>
        <v>1.0382251545858603</v>
      </c>
    </row>
    <row r="16" spans="1:15" ht="15.75" customHeight="1">
      <c r="A16" s="190"/>
      <c r="B16" s="191"/>
      <c r="C16" s="192"/>
      <c r="D16" s="526" t="s">
        <v>255</v>
      </c>
      <c r="E16" s="526"/>
      <c r="F16" s="526"/>
      <c r="G16" s="526"/>
      <c r="H16" s="526"/>
      <c r="I16" s="124">
        <v>905</v>
      </c>
      <c r="J16" s="125">
        <v>701</v>
      </c>
      <c r="K16" s="126">
        <v>4200000</v>
      </c>
      <c r="L16" s="124">
        <v>0</v>
      </c>
      <c r="M16" s="196">
        <v>79065.74042</v>
      </c>
      <c r="N16" s="196">
        <v>82088.04057</v>
      </c>
      <c r="O16" s="197">
        <f t="shared" si="0"/>
        <v>1.0382251545858603</v>
      </c>
    </row>
    <row r="17" spans="1:15" ht="29.25" customHeight="1">
      <c r="A17" s="190"/>
      <c r="B17" s="191"/>
      <c r="C17" s="192"/>
      <c r="D17" s="195"/>
      <c r="E17" s="526" t="s">
        <v>173</v>
      </c>
      <c r="F17" s="526"/>
      <c r="G17" s="526"/>
      <c r="H17" s="526"/>
      <c r="I17" s="124">
        <v>905</v>
      </c>
      <c r="J17" s="125">
        <v>701</v>
      </c>
      <c r="K17" s="126">
        <v>4209900</v>
      </c>
      <c r="L17" s="124">
        <v>0</v>
      </c>
      <c r="M17" s="196">
        <v>79065.74042</v>
      </c>
      <c r="N17" s="196">
        <v>82088.04057</v>
      </c>
      <c r="O17" s="197">
        <f t="shared" si="0"/>
        <v>1.0382251545858603</v>
      </c>
    </row>
    <row r="18" spans="1:15" ht="27" customHeight="1">
      <c r="A18" s="190"/>
      <c r="B18" s="191"/>
      <c r="C18" s="192"/>
      <c r="D18" s="195"/>
      <c r="E18" s="195"/>
      <c r="F18" s="195"/>
      <c r="G18" s="530" t="s">
        <v>175</v>
      </c>
      <c r="H18" s="530"/>
      <c r="I18" s="124">
        <v>905</v>
      </c>
      <c r="J18" s="125">
        <v>701</v>
      </c>
      <c r="K18" s="126">
        <v>4209900</v>
      </c>
      <c r="L18" s="124">
        <v>1</v>
      </c>
      <c r="M18" s="196">
        <v>79065.74042</v>
      </c>
      <c r="N18" s="196">
        <v>82088.04057</v>
      </c>
      <c r="O18" s="197">
        <f t="shared" si="0"/>
        <v>1.0382251545858603</v>
      </c>
    </row>
    <row r="19" spans="1:15" ht="15.75" customHeight="1">
      <c r="A19" s="190"/>
      <c r="B19" s="191"/>
      <c r="C19" s="529" t="s">
        <v>96</v>
      </c>
      <c r="D19" s="529"/>
      <c r="E19" s="529"/>
      <c r="F19" s="529"/>
      <c r="G19" s="529"/>
      <c r="H19" s="529"/>
      <c r="I19" s="119">
        <v>905</v>
      </c>
      <c r="J19" s="120">
        <v>702</v>
      </c>
      <c r="K19" s="121">
        <v>0</v>
      </c>
      <c r="L19" s="119">
        <v>0</v>
      </c>
      <c r="M19" s="193">
        <v>31454.40517999999</v>
      </c>
      <c r="N19" s="193">
        <v>30577.811500000007</v>
      </c>
      <c r="O19" s="194">
        <f t="shared" si="0"/>
        <v>0.9721312905145204</v>
      </c>
    </row>
    <row r="20" spans="1:15" ht="28.5" customHeight="1">
      <c r="A20" s="190"/>
      <c r="B20" s="191"/>
      <c r="C20" s="192"/>
      <c r="D20" s="526" t="s">
        <v>259</v>
      </c>
      <c r="E20" s="526"/>
      <c r="F20" s="526"/>
      <c r="G20" s="526"/>
      <c r="H20" s="526"/>
      <c r="I20" s="124">
        <v>905</v>
      </c>
      <c r="J20" s="125">
        <v>702</v>
      </c>
      <c r="K20" s="126">
        <v>4210000</v>
      </c>
      <c r="L20" s="124">
        <v>0</v>
      </c>
      <c r="M20" s="196">
        <v>24675.83975</v>
      </c>
      <c r="N20" s="196">
        <v>24050.586740000002</v>
      </c>
      <c r="O20" s="197">
        <f t="shared" si="0"/>
        <v>0.9746613279898612</v>
      </c>
    </row>
    <row r="21" spans="1:15" ht="27" customHeight="1">
      <c r="A21" s="190"/>
      <c r="B21" s="191"/>
      <c r="C21" s="192"/>
      <c r="D21" s="195"/>
      <c r="E21" s="526" t="s">
        <v>173</v>
      </c>
      <c r="F21" s="526"/>
      <c r="G21" s="526"/>
      <c r="H21" s="526"/>
      <c r="I21" s="124">
        <v>905</v>
      </c>
      <c r="J21" s="125">
        <v>702</v>
      </c>
      <c r="K21" s="126">
        <v>4219900</v>
      </c>
      <c r="L21" s="124">
        <v>0</v>
      </c>
      <c r="M21" s="196">
        <v>24675.83975</v>
      </c>
      <c r="N21" s="196">
        <v>24050.586740000002</v>
      </c>
      <c r="O21" s="197">
        <f t="shared" si="0"/>
        <v>0.9746613279898612</v>
      </c>
    </row>
    <row r="22" spans="1:15" ht="27" customHeight="1">
      <c r="A22" s="190"/>
      <c r="B22" s="191"/>
      <c r="C22" s="192"/>
      <c r="D22" s="195"/>
      <c r="E22" s="195"/>
      <c r="F22" s="195"/>
      <c r="G22" s="530" t="s">
        <v>175</v>
      </c>
      <c r="H22" s="530"/>
      <c r="I22" s="124">
        <v>905</v>
      </c>
      <c r="J22" s="125">
        <v>702</v>
      </c>
      <c r="K22" s="126">
        <v>4219900</v>
      </c>
      <c r="L22" s="124">
        <v>1</v>
      </c>
      <c r="M22" s="196">
        <v>24675.83975</v>
      </c>
      <c r="N22" s="196">
        <v>24050.586740000002</v>
      </c>
      <c r="O22" s="197">
        <f t="shared" si="0"/>
        <v>0.9746613279898612</v>
      </c>
    </row>
    <row r="23" spans="1:15" ht="29.25" customHeight="1">
      <c r="A23" s="190"/>
      <c r="B23" s="191"/>
      <c r="C23" s="192"/>
      <c r="D23" s="526" t="s">
        <v>172</v>
      </c>
      <c r="E23" s="526"/>
      <c r="F23" s="526"/>
      <c r="G23" s="526"/>
      <c r="H23" s="526"/>
      <c r="I23" s="124">
        <v>905</v>
      </c>
      <c r="J23" s="125">
        <v>702</v>
      </c>
      <c r="K23" s="126">
        <v>4230000</v>
      </c>
      <c r="L23" s="124">
        <v>0</v>
      </c>
      <c r="M23" s="196">
        <v>6444.162179999999</v>
      </c>
      <c r="N23" s="196">
        <v>6184.09732</v>
      </c>
      <c r="O23" s="197">
        <f t="shared" si="0"/>
        <v>0.9596433403232568</v>
      </c>
    </row>
    <row r="24" spans="1:15" ht="29.25" customHeight="1">
      <c r="A24" s="190"/>
      <c r="B24" s="191"/>
      <c r="C24" s="192"/>
      <c r="D24" s="195"/>
      <c r="E24" s="526" t="s">
        <v>173</v>
      </c>
      <c r="F24" s="526"/>
      <c r="G24" s="526"/>
      <c r="H24" s="526"/>
      <c r="I24" s="124">
        <v>905</v>
      </c>
      <c r="J24" s="125">
        <v>702</v>
      </c>
      <c r="K24" s="126">
        <v>4239900</v>
      </c>
      <c r="L24" s="124">
        <v>0</v>
      </c>
      <c r="M24" s="196">
        <v>6444.162179999999</v>
      </c>
      <c r="N24" s="196">
        <v>6184.09732</v>
      </c>
      <c r="O24" s="197">
        <f t="shared" si="0"/>
        <v>0.9596433403232568</v>
      </c>
    </row>
    <row r="25" spans="1:15" ht="30" customHeight="1">
      <c r="A25" s="190"/>
      <c r="B25" s="191"/>
      <c r="C25" s="192"/>
      <c r="D25" s="195"/>
      <c r="E25" s="195"/>
      <c r="F25" s="526" t="s">
        <v>721</v>
      </c>
      <c r="G25" s="526"/>
      <c r="H25" s="526"/>
      <c r="I25" s="124">
        <v>905</v>
      </c>
      <c r="J25" s="125">
        <v>702</v>
      </c>
      <c r="K25" s="126">
        <v>4239901</v>
      </c>
      <c r="L25" s="124">
        <v>0</v>
      </c>
      <c r="M25" s="196">
        <v>5751</v>
      </c>
      <c r="N25" s="196">
        <v>5083.0694699999995</v>
      </c>
      <c r="O25" s="197">
        <f t="shared" si="0"/>
        <v>0.8838583672404798</v>
      </c>
    </row>
    <row r="26" spans="1:15" ht="29.25" customHeight="1">
      <c r="A26" s="190"/>
      <c r="B26" s="191"/>
      <c r="C26" s="192"/>
      <c r="D26" s="195"/>
      <c r="E26" s="195"/>
      <c r="F26" s="195"/>
      <c r="G26" s="530" t="s">
        <v>175</v>
      </c>
      <c r="H26" s="530"/>
      <c r="I26" s="124">
        <v>905</v>
      </c>
      <c r="J26" s="125">
        <v>702</v>
      </c>
      <c r="K26" s="126">
        <v>4239901</v>
      </c>
      <c r="L26" s="124">
        <v>1</v>
      </c>
      <c r="M26" s="196">
        <v>5751</v>
      </c>
      <c r="N26" s="196">
        <v>5083.0694699999995</v>
      </c>
      <c r="O26" s="197">
        <f t="shared" si="0"/>
        <v>0.8838583672404798</v>
      </c>
    </row>
    <row r="27" spans="1:15" ht="27" customHeight="1">
      <c r="A27" s="190"/>
      <c r="B27" s="191"/>
      <c r="C27" s="192"/>
      <c r="D27" s="195"/>
      <c r="E27" s="195"/>
      <c r="F27" s="526" t="s">
        <v>264</v>
      </c>
      <c r="G27" s="526"/>
      <c r="H27" s="526"/>
      <c r="I27" s="124">
        <v>905</v>
      </c>
      <c r="J27" s="125">
        <v>702</v>
      </c>
      <c r="K27" s="126">
        <v>4239902</v>
      </c>
      <c r="L27" s="124">
        <v>0</v>
      </c>
      <c r="M27" s="196">
        <v>693.16218</v>
      </c>
      <c r="N27" s="196">
        <v>1101.02785</v>
      </c>
      <c r="O27" s="197">
        <f t="shared" si="0"/>
        <v>1.588413046424431</v>
      </c>
    </row>
    <row r="28" spans="1:15" ht="29.25" customHeight="1">
      <c r="A28" s="190"/>
      <c r="B28" s="191"/>
      <c r="C28" s="192"/>
      <c r="D28" s="195"/>
      <c r="E28" s="195"/>
      <c r="F28" s="195"/>
      <c r="G28" s="530" t="s">
        <v>175</v>
      </c>
      <c r="H28" s="530"/>
      <c r="I28" s="124">
        <v>905</v>
      </c>
      <c r="J28" s="125">
        <v>702</v>
      </c>
      <c r="K28" s="126">
        <v>4239902</v>
      </c>
      <c r="L28" s="124">
        <v>1</v>
      </c>
      <c r="M28" s="196">
        <v>693.16218</v>
      </c>
      <c r="N28" s="196">
        <v>1101.02785</v>
      </c>
      <c r="O28" s="197">
        <f t="shared" si="0"/>
        <v>1.588413046424431</v>
      </c>
    </row>
    <row r="29" spans="1:15" ht="14.25" customHeight="1">
      <c r="A29" s="190"/>
      <c r="B29" s="191"/>
      <c r="C29" s="192"/>
      <c r="D29" s="526" t="s">
        <v>269</v>
      </c>
      <c r="E29" s="526"/>
      <c r="F29" s="526"/>
      <c r="G29" s="526"/>
      <c r="H29" s="526"/>
      <c r="I29" s="124">
        <v>905</v>
      </c>
      <c r="J29" s="125">
        <v>702</v>
      </c>
      <c r="K29" s="126">
        <v>4240000</v>
      </c>
      <c r="L29" s="124">
        <v>0</v>
      </c>
      <c r="M29" s="196">
        <v>334.40325</v>
      </c>
      <c r="N29" s="196">
        <v>343.12744</v>
      </c>
      <c r="O29" s="197">
        <f t="shared" si="0"/>
        <v>1.0260888313734988</v>
      </c>
    </row>
    <row r="30" spans="1:15" ht="32.25" customHeight="1">
      <c r="A30" s="190"/>
      <c r="B30" s="191"/>
      <c r="C30" s="192"/>
      <c r="D30" s="195"/>
      <c r="E30" s="526" t="s">
        <v>173</v>
      </c>
      <c r="F30" s="526"/>
      <c r="G30" s="526"/>
      <c r="H30" s="526"/>
      <c r="I30" s="124">
        <v>905</v>
      </c>
      <c r="J30" s="125">
        <v>702</v>
      </c>
      <c r="K30" s="126">
        <v>4249900</v>
      </c>
      <c r="L30" s="124">
        <v>0</v>
      </c>
      <c r="M30" s="196">
        <v>334.40325</v>
      </c>
      <c r="N30" s="196">
        <v>343.12744</v>
      </c>
      <c r="O30" s="197">
        <f t="shared" si="0"/>
        <v>1.0260888313734988</v>
      </c>
    </row>
    <row r="31" spans="1:15" ht="28.5" customHeight="1">
      <c r="A31" s="190"/>
      <c r="B31" s="191"/>
      <c r="C31" s="192"/>
      <c r="D31" s="195"/>
      <c r="E31" s="195"/>
      <c r="F31" s="195"/>
      <c r="G31" s="530" t="s">
        <v>175</v>
      </c>
      <c r="H31" s="530"/>
      <c r="I31" s="124">
        <v>905</v>
      </c>
      <c r="J31" s="125">
        <v>702</v>
      </c>
      <c r="K31" s="126">
        <v>4249900</v>
      </c>
      <c r="L31" s="124">
        <v>1</v>
      </c>
      <c r="M31" s="196">
        <v>334.40325</v>
      </c>
      <c r="N31" s="196">
        <v>343.12744</v>
      </c>
      <c r="O31" s="197">
        <f t="shared" si="0"/>
        <v>1.0260888313734988</v>
      </c>
    </row>
    <row r="32" spans="1:15" ht="13.5" customHeight="1">
      <c r="A32" s="190"/>
      <c r="B32" s="191"/>
      <c r="C32" s="529" t="s">
        <v>105</v>
      </c>
      <c r="D32" s="529"/>
      <c r="E32" s="529"/>
      <c r="F32" s="529"/>
      <c r="G32" s="529"/>
      <c r="H32" s="529"/>
      <c r="I32" s="119">
        <v>905</v>
      </c>
      <c r="J32" s="120">
        <v>801</v>
      </c>
      <c r="K32" s="121">
        <v>0</v>
      </c>
      <c r="L32" s="119">
        <v>0</v>
      </c>
      <c r="M32" s="193">
        <v>4336.687629999999</v>
      </c>
      <c r="N32" s="193">
        <v>2465.6617</v>
      </c>
      <c r="O32" s="194">
        <f t="shared" si="0"/>
        <v>0.5685587504488997</v>
      </c>
    </row>
    <row r="33" spans="1:15" ht="43.5" customHeight="1">
      <c r="A33" s="190"/>
      <c r="B33" s="191"/>
      <c r="C33" s="192"/>
      <c r="D33" s="526" t="s">
        <v>176</v>
      </c>
      <c r="E33" s="526"/>
      <c r="F33" s="526"/>
      <c r="G33" s="526"/>
      <c r="H33" s="526"/>
      <c r="I33" s="124">
        <v>905</v>
      </c>
      <c r="J33" s="125">
        <v>801</v>
      </c>
      <c r="K33" s="126">
        <v>4400000</v>
      </c>
      <c r="L33" s="124">
        <v>0</v>
      </c>
      <c r="M33" s="196">
        <v>4159.517470000001</v>
      </c>
      <c r="N33" s="196">
        <v>2327.4186500000005</v>
      </c>
      <c r="O33" s="197">
        <f t="shared" si="0"/>
        <v>0.5595405396866864</v>
      </c>
    </row>
    <row r="34" spans="1:15" ht="32.25" customHeight="1">
      <c r="A34" s="190"/>
      <c r="B34" s="191"/>
      <c r="C34" s="192"/>
      <c r="D34" s="195"/>
      <c r="E34" s="526" t="s">
        <v>173</v>
      </c>
      <c r="F34" s="526"/>
      <c r="G34" s="526"/>
      <c r="H34" s="526"/>
      <c r="I34" s="124">
        <v>905</v>
      </c>
      <c r="J34" s="125">
        <v>801</v>
      </c>
      <c r="K34" s="126">
        <v>4409900</v>
      </c>
      <c r="L34" s="124">
        <v>0</v>
      </c>
      <c r="M34" s="196">
        <v>4159.517470000001</v>
      </c>
      <c r="N34" s="196">
        <v>2327.4186500000005</v>
      </c>
      <c r="O34" s="197">
        <f t="shared" si="0"/>
        <v>0.5595405396866864</v>
      </c>
    </row>
    <row r="35" spans="1:15" ht="59.25" customHeight="1">
      <c r="A35" s="190"/>
      <c r="B35" s="191"/>
      <c r="C35" s="192"/>
      <c r="D35" s="195"/>
      <c r="E35" s="195"/>
      <c r="F35" s="526" t="s">
        <v>692</v>
      </c>
      <c r="G35" s="526"/>
      <c r="H35" s="526"/>
      <c r="I35" s="124">
        <v>905</v>
      </c>
      <c r="J35" s="125">
        <v>801</v>
      </c>
      <c r="K35" s="126">
        <v>4409901</v>
      </c>
      <c r="L35" s="124">
        <v>0</v>
      </c>
      <c r="M35" s="196">
        <v>2147.9978200000005</v>
      </c>
      <c r="N35" s="196">
        <v>1601.79116</v>
      </c>
      <c r="O35" s="197">
        <f t="shared" si="0"/>
        <v>0.7457135873629516</v>
      </c>
    </row>
    <row r="36" spans="1:15" ht="28.5" customHeight="1">
      <c r="A36" s="190"/>
      <c r="B36" s="191"/>
      <c r="C36" s="192"/>
      <c r="D36" s="195"/>
      <c r="E36" s="195"/>
      <c r="F36" s="195"/>
      <c r="G36" s="530" t="s">
        <v>175</v>
      </c>
      <c r="H36" s="530"/>
      <c r="I36" s="124">
        <v>905</v>
      </c>
      <c r="J36" s="125">
        <v>801</v>
      </c>
      <c r="K36" s="126">
        <v>4409901</v>
      </c>
      <c r="L36" s="124">
        <v>1</v>
      </c>
      <c r="M36" s="196">
        <v>2147.9978200000005</v>
      </c>
      <c r="N36" s="196">
        <v>1601.79116</v>
      </c>
      <c r="O36" s="197">
        <f t="shared" si="0"/>
        <v>0.7457135873629516</v>
      </c>
    </row>
    <row r="37" spans="1:15" ht="42.75" customHeight="1">
      <c r="A37" s="190"/>
      <c r="B37" s="191"/>
      <c r="C37" s="192"/>
      <c r="D37" s="195"/>
      <c r="E37" s="195"/>
      <c r="F37" s="526" t="s">
        <v>722</v>
      </c>
      <c r="G37" s="526"/>
      <c r="H37" s="526"/>
      <c r="I37" s="124">
        <v>905</v>
      </c>
      <c r="J37" s="125">
        <v>801</v>
      </c>
      <c r="K37" s="126">
        <v>4409902</v>
      </c>
      <c r="L37" s="124">
        <v>0</v>
      </c>
      <c r="M37" s="196">
        <v>1155</v>
      </c>
      <c r="N37" s="196">
        <v>546.1528900000001</v>
      </c>
      <c r="O37" s="197">
        <f t="shared" si="0"/>
        <v>0.47285964502164507</v>
      </c>
    </row>
    <row r="38" spans="1:15" ht="27.75" customHeight="1">
      <c r="A38" s="190"/>
      <c r="B38" s="191"/>
      <c r="C38" s="192"/>
      <c r="D38" s="195"/>
      <c r="E38" s="195"/>
      <c r="F38" s="195"/>
      <c r="G38" s="530" t="s">
        <v>175</v>
      </c>
      <c r="H38" s="530"/>
      <c r="I38" s="124">
        <v>905</v>
      </c>
      <c r="J38" s="125">
        <v>801</v>
      </c>
      <c r="K38" s="126">
        <v>4409902</v>
      </c>
      <c r="L38" s="124">
        <v>1</v>
      </c>
      <c r="M38" s="196">
        <v>1155</v>
      </c>
      <c r="N38" s="196">
        <v>546.1528900000001</v>
      </c>
      <c r="O38" s="197">
        <f t="shared" si="0"/>
        <v>0.47285964502164507</v>
      </c>
    </row>
    <row r="39" spans="1:15" ht="45.75" customHeight="1">
      <c r="A39" s="190"/>
      <c r="B39" s="191"/>
      <c r="C39" s="192"/>
      <c r="D39" s="195"/>
      <c r="E39" s="195"/>
      <c r="F39" s="526" t="s">
        <v>723</v>
      </c>
      <c r="G39" s="526"/>
      <c r="H39" s="526"/>
      <c r="I39" s="124">
        <v>905</v>
      </c>
      <c r="J39" s="125">
        <v>801</v>
      </c>
      <c r="K39" s="126">
        <v>4409903</v>
      </c>
      <c r="L39" s="124">
        <v>0</v>
      </c>
      <c r="M39" s="196">
        <v>290.91962</v>
      </c>
      <c r="N39" s="196">
        <v>139.13</v>
      </c>
      <c r="O39" s="197">
        <f t="shared" si="0"/>
        <v>0.4782420656262372</v>
      </c>
    </row>
    <row r="40" spans="1:15" ht="28.5" customHeight="1">
      <c r="A40" s="190"/>
      <c r="B40" s="191"/>
      <c r="C40" s="192"/>
      <c r="D40" s="195"/>
      <c r="E40" s="195"/>
      <c r="F40" s="195"/>
      <c r="G40" s="530" t="s">
        <v>175</v>
      </c>
      <c r="H40" s="530"/>
      <c r="I40" s="124">
        <v>905</v>
      </c>
      <c r="J40" s="125">
        <v>801</v>
      </c>
      <c r="K40" s="126">
        <v>4409903</v>
      </c>
      <c r="L40" s="124">
        <v>1</v>
      </c>
      <c r="M40" s="196">
        <v>290.91962</v>
      </c>
      <c r="N40" s="196">
        <v>139.13</v>
      </c>
      <c r="O40" s="197">
        <f t="shared" si="0"/>
        <v>0.4782420656262372</v>
      </c>
    </row>
    <row r="41" spans="1:15" ht="57.75" customHeight="1">
      <c r="A41" s="190"/>
      <c r="B41" s="191"/>
      <c r="C41" s="192"/>
      <c r="D41" s="195"/>
      <c r="E41" s="195"/>
      <c r="F41" s="526" t="s">
        <v>305</v>
      </c>
      <c r="G41" s="526"/>
      <c r="H41" s="526"/>
      <c r="I41" s="124">
        <v>905</v>
      </c>
      <c r="J41" s="125">
        <v>801</v>
      </c>
      <c r="K41" s="126">
        <v>4409904</v>
      </c>
      <c r="L41" s="124">
        <v>0</v>
      </c>
      <c r="M41" s="196">
        <v>9.600030000000029</v>
      </c>
      <c r="N41" s="196">
        <v>0</v>
      </c>
      <c r="O41" s="197">
        <f t="shared" si="0"/>
        <v>0</v>
      </c>
    </row>
    <row r="42" spans="1:15" ht="29.25" customHeight="1">
      <c r="A42" s="190"/>
      <c r="B42" s="191"/>
      <c r="C42" s="192"/>
      <c r="D42" s="195"/>
      <c r="E42" s="195"/>
      <c r="F42" s="195"/>
      <c r="G42" s="530" t="s">
        <v>175</v>
      </c>
      <c r="H42" s="530"/>
      <c r="I42" s="124">
        <v>905</v>
      </c>
      <c r="J42" s="125">
        <v>801</v>
      </c>
      <c r="K42" s="126">
        <v>4409904</v>
      </c>
      <c r="L42" s="124">
        <v>1</v>
      </c>
      <c r="M42" s="196">
        <v>9.600030000000029</v>
      </c>
      <c r="N42" s="196">
        <v>0</v>
      </c>
      <c r="O42" s="197">
        <f t="shared" si="0"/>
        <v>0</v>
      </c>
    </row>
    <row r="43" spans="1:15" ht="57.75" customHeight="1">
      <c r="A43" s="190"/>
      <c r="B43" s="191"/>
      <c r="C43" s="192"/>
      <c r="D43" s="195"/>
      <c r="E43" s="195"/>
      <c r="F43" s="526" t="s">
        <v>306</v>
      </c>
      <c r="G43" s="526"/>
      <c r="H43" s="526"/>
      <c r="I43" s="124">
        <v>905</v>
      </c>
      <c r="J43" s="125">
        <v>801</v>
      </c>
      <c r="K43" s="126">
        <v>4409905</v>
      </c>
      <c r="L43" s="124">
        <v>0</v>
      </c>
      <c r="M43" s="196">
        <v>556</v>
      </c>
      <c r="N43" s="196">
        <v>40.3446</v>
      </c>
      <c r="O43" s="197">
        <f t="shared" si="0"/>
        <v>0.07256223021582733</v>
      </c>
    </row>
    <row r="44" spans="1:15" ht="29.25" customHeight="1">
      <c r="A44" s="190"/>
      <c r="B44" s="191"/>
      <c r="C44" s="192"/>
      <c r="D44" s="195"/>
      <c r="E44" s="195"/>
      <c r="F44" s="195"/>
      <c r="G44" s="530" t="s">
        <v>175</v>
      </c>
      <c r="H44" s="530"/>
      <c r="I44" s="124">
        <v>905</v>
      </c>
      <c r="J44" s="125">
        <v>801</v>
      </c>
      <c r="K44" s="126">
        <v>4409905</v>
      </c>
      <c r="L44" s="124">
        <v>1</v>
      </c>
      <c r="M44" s="196">
        <v>556</v>
      </c>
      <c r="N44" s="196">
        <v>40.3446</v>
      </c>
      <c r="O44" s="197">
        <f t="shared" si="0"/>
        <v>0.07256223021582733</v>
      </c>
    </row>
    <row r="45" spans="1:15" ht="13.5" customHeight="1">
      <c r="A45" s="190"/>
      <c r="B45" s="191"/>
      <c r="C45" s="192"/>
      <c r="D45" s="526" t="s">
        <v>693</v>
      </c>
      <c r="E45" s="526"/>
      <c r="F45" s="526"/>
      <c r="G45" s="526"/>
      <c r="H45" s="526"/>
      <c r="I45" s="124">
        <v>905</v>
      </c>
      <c r="J45" s="125">
        <v>801</v>
      </c>
      <c r="K45" s="126">
        <v>4420000</v>
      </c>
      <c r="L45" s="124">
        <v>0</v>
      </c>
      <c r="M45" s="196">
        <v>177.17016</v>
      </c>
      <c r="N45" s="196">
        <v>138.24304999999998</v>
      </c>
      <c r="O45" s="197">
        <f t="shared" si="0"/>
        <v>0.780284050090602</v>
      </c>
    </row>
    <row r="46" spans="1:15" ht="30.75" customHeight="1">
      <c r="A46" s="190"/>
      <c r="B46" s="191"/>
      <c r="C46" s="192"/>
      <c r="D46" s="195"/>
      <c r="E46" s="526" t="s">
        <v>173</v>
      </c>
      <c r="F46" s="526"/>
      <c r="G46" s="526"/>
      <c r="H46" s="526"/>
      <c r="I46" s="124">
        <v>905</v>
      </c>
      <c r="J46" s="125">
        <v>801</v>
      </c>
      <c r="K46" s="126">
        <v>4429900</v>
      </c>
      <c r="L46" s="124">
        <v>0</v>
      </c>
      <c r="M46" s="196">
        <v>177.17016</v>
      </c>
      <c r="N46" s="196">
        <v>138.24304999999998</v>
      </c>
      <c r="O46" s="197">
        <f t="shared" si="0"/>
        <v>0.780284050090602</v>
      </c>
    </row>
    <row r="47" spans="1:15" ht="27.75" customHeight="1">
      <c r="A47" s="190"/>
      <c r="B47" s="191"/>
      <c r="C47" s="192"/>
      <c r="D47" s="195"/>
      <c r="E47" s="195"/>
      <c r="F47" s="195"/>
      <c r="G47" s="530" t="s">
        <v>175</v>
      </c>
      <c r="H47" s="530"/>
      <c r="I47" s="124">
        <v>905</v>
      </c>
      <c r="J47" s="125">
        <v>801</v>
      </c>
      <c r="K47" s="126">
        <v>4429900</v>
      </c>
      <c r="L47" s="124">
        <v>1</v>
      </c>
      <c r="M47" s="196">
        <v>177.17016</v>
      </c>
      <c r="N47" s="196">
        <v>138.24304999999998</v>
      </c>
      <c r="O47" s="197">
        <f t="shared" si="0"/>
        <v>0.780284050090602</v>
      </c>
    </row>
    <row r="48" spans="1:15" ht="21.75" customHeight="1">
      <c r="A48" s="190"/>
      <c r="B48" s="191"/>
      <c r="C48" s="529" t="s">
        <v>112</v>
      </c>
      <c r="D48" s="529"/>
      <c r="E48" s="529"/>
      <c r="F48" s="529"/>
      <c r="G48" s="529"/>
      <c r="H48" s="529"/>
      <c r="I48" s="119">
        <v>905</v>
      </c>
      <c r="J48" s="120">
        <v>901</v>
      </c>
      <c r="K48" s="121">
        <v>0</v>
      </c>
      <c r="L48" s="119">
        <v>0</v>
      </c>
      <c r="M48" s="193">
        <v>37143.15</v>
      </c>
      <c r="N48" s="193">
        <v>33406.553889999996</v>
      </c>
      <c r="O48" s="194">
        <f t="shared" si="0"/>
        <v>0.8994001286912928</v>
      </c>
    </row>
    <row r="49" spans="1:15" ht="28.5" customHeight="1">
      <c r="A49" s="190"/>
      <c r="B49" s="191"/>
      <c r="C49" s="192"/>
      <c r="D49" s="526" t="s">
        <v>315</v>
      </c>
      <c r="E49" s="526"/>
      <c r="F49" s="526"/>
      <c r="G49" s="526"/>
      <c r="H49" s="526"/>
      <c r="I49" s="124">
        <v>905</v>
      </c>
      <c r="J49" s="125">
        <v>901</v>
      </c>
      <c r="K49" s="126">
        <v>4700000</v>
      </c>
      <c r="L49" s="124">
        <v>0</v>
      </c>
      <c r="M49" s="196">
        <v>30147.454200000004</v>
      </c>
      <c r="N49" s="196">
        <v>26995.778119999995</v>
      </c>
      <c r="O49" s="197">
        <f t="shared" si="0"/>
        <v>0.8954579693830331</v>
      </c>
    </row>
    <row r="50" spans="1:15" ht="30" customHeight="1">
      <c r="A50" s="190"/>
      <c r="B50" s="191"/>
      <c r="C50" s="192"/>
      <c r="D50" s="195"/>
      <c r="E50" s="526" t="s">
        <v>173</v>
      </c>
      <c r="F50" s="526"/>
      <c r="G50" s="526"/>
      <c r="H50" s="526"/>
      <c r="I50" s="124">
        <v>905</v>
      </c>
      <c r="J50" s="125">
        <v>901</v>
      </c>
      <c r="K50" s="126">
        <v>4709900</v>
      </c>
      <c r="L50" s="124">
        <v>0</v>
      </c>
      <c r="M50" s="196">
        <v>30147.454200000004</v>
      </c>
      <c r="N50" s="196">
        <v>26995.778119999995</v>
      </c>
      <c r="O50" s="197">
        <f t="shared" si="0"/>
        <v>0.8954579693830331</v>
      </c>
    </row>
    <row r="51" spans="1:15" ht="25.5" customHeight="1">
      <c r="A51" s="190"/>
      <c r="B51" s="191"/>
      <c r="C51" s="192"/>
      <c r="D51" s="195"/>
      <c r="E51" s="195"/>
      <c r="F51" s="195"/>
      <c r="G51" s="530" t="s">
        <v>175</v>
      </c>
      <c r="H51" s="530"/>
      <c r="I51" s="124">
        <v>905</v>
      </c>
      <c r="J51" s="125">
        <v>901</v>
      </c>
      <c r="K51" s="126">
        <v>4709900</v>
      </c>
      <c r="L51" s="124">
        <v>1</v>
      </c>
      <c r="M51" s="196">
        <v>30147.454200000004</v>
      </c>
      <c r="N51" s="196">
        <v>26995.778119999995</v>
      </c>
      <c r="O51" s="197">
        <f t="shared" si="0"/>
        <v>0.8954579693830331</v>
      </c>
    </row>
    <row r="52" spans="1:15" ht="19.5" customHeight="1">
      <c r="A52" s="190"/>
      <c r="B52" s="191"/>
      <c r="C52" s="192"/>
      <c r="D52" s="526" t="s">
        <v>317</v>
      </c>
      <c r="E52" s="526"/>
      <c r="F52" s="526"/>
      <c r="G52" s="526"/>
      <c r="H52" s="526"/>
      <c r="I52" s="124">
        <v>905</v>
      </c>
      <c r="J52" s="125">
        <v>901</v>
      </c>
      <c r="K52" s="126">
        <v>4760000</v>
      </c>
      <c r="L52" s="124">
        <v>0</v>
      </c>
      <c r="M52" s="196">
        <v>6995.6958</v>
      </c>
      <c r="N52" s="196">
        <v>6410.77577</v>
      </c>
      <c r="O52" s="197">
        <f t="shared" si="0"/>
        <v>0.9163885842491893</v>
      </c>
    </row>
    <row r="53" spans="1:15" ht="32.25" customHeight="1">
      <c r="A53" s="190"/>
      <c r="B53" s="191"/>
      <c r="C53" s="192"/>
      <c r="D53" s="195"/>
      <c r="E53" s="526" t="s">
        <v>173</v>
      </c>
      <c r="F53" s="526"/>
      <c r="G53" s="526"/>
      <c r="H53" s="526"/>
      <c r="I53" s="124">
        <v>905</v>
      </c>
      <c r="J53" s="125">
        <v>901</v>
      </c>
      <c r="K53" s="126">
        <v>4769900</v>
      </c>
      <c r="L53" s="124">
        <v>0</v>
      </c>
      <c r="M53" s="196">
        <v>6995.6958</v>
      </c>
      <c r="N53" s="196">
        <v>6410.77577</v>
      </c>
      <c r="O53" s="197">
        <f t="shared" si="0"/>
        <v>0.9163885842491893</v>
      </c>
    </row>
    <row r="54" spans="1:15" ht="30.75" customHeight="1">
      <c r="A54" s="190"/>
      <c r="B54" s="191"/>
      <c r="C54" s="192"/>
      <c r="D54" s="195"/>
      <c r="E54" s="195"/>
      <c r="F54" s="195"/>
      <c r="G54" s="530" t="s">
        <v>175</v>
      </c>
      <c r="H54" s="530"/>
      <c r="I54" s="124">
        <v>905</v>
      </c>
      <c r="J54" s="125">
        <v>901</v>
      </c>
      <c r="K54" s="126">
        <v>4769900</v>
      </c>
      <c r="L54" s="124">
        <v>1</v>
      </c>
      <c r="M54" s="196">
        <v>6995.6958</v>
      </c>
      <c r="N54" s="196">
        <v>6410.77577</v>
      </c>
      <c r="O54" s="197">
        <f t="shared" si="0"/>
        <v>0.9163885842491893</v>
      </c>
    </row>
    <row r="55" spans="1:15" ht="18" customHeight="1">
      <c r="A55" s="190"/>
      <c r="B55" s="191"/>
      <c r="C55" s="529" t="s">
        <v>114</v>
      </c>
      <c r="D55" s="529"/>
      <c r="E55" s="529"/>
      <c r="F55" s="529"/>
      <c r="G55" s="529"/>
      <c r="H55" s="529"/>
      <c r="I55" s="119">
        <v>905</v>
      </c>
      <c r="J55" s="120">
        <v>902</v>
      </c>
      <c r="K55" s="121">
        <v>0</v>
      </c>
      <c r="L55" s="119">
        <v>0</v>
      </c>
      <c r="M55" s="193">
        <v>59649.13066999999</v>
      </c>
      <c r="N55" s="193">
        <v>58500.73301000002</v>
      </c>
      <c r="O55" s="194">
        <f t="shared" si="0"/>
        <v>0.9807474535320001</v>
      </c>
    </row>
    <row r="56" spans="1:15" ht="30" customHeight="1">
      <c r="A56" s="190"/>
      <c r="B56" s="191"/>
      <c r="C56" s="192"/>
      <c r="D56" s="526" t="s">
        <v>315</v>
      </c>
      <c r="E56" s="526"/>
      <c r="F56" s="526"/>
      <c r="G56" s="526"/>
      <c r="H56" s="526"/>
      <c r="I56" s="124">
        <v>905</v>
      </c>
      <c r="J56" s="125">
        <v>902</v>
      </c>
      <c r="K56" s="126">
        <v>4700000</v>
      </c>
      <c r="L56" s="124">
        <v>0</v>
      </c>
      <c r="M56" s="196">
        <v>9867.762599999998</v>
      </c>
      <c r="N56" s="196">
        <v>9561.198879999998</v>
      </c>
      <c r="O56" s="197">
        <f t="shared" si="0"/>
        <v>0.9689328034705659</v>
      </c>
    </row>
    <row r="57" spans="1:15" ht="32.25" customHeight="1">
      <c r="A57" s="190"/>
      <c r="B57" s="191"/>
      <c r="C57" s="192"/>
      <c r="D57" s="195"/>
      <c r="E57" s="526" t="s">
        <v>173</v>
      </c>
      <c r="F57" s="526"/>
      <c r="G57" s="526"/>
      <c r="H57" s="526"/>
      <c r="I57" s="124">
        <v>905</v>
      </c>
      <c r="J57" s="125">
        <v>902</v>
      </c>
      <c r="K57" s="126">
        <v>4709900</v>
      </c>
      <c r="L57" s="124">
        <v>0</v>
      </c>
      <c r="M57" s="196">
        <v>9867.762599999998</v>
      </c>
      <c r="N57" s="196">
        <v>9561.198879999998</v>
      </c>
      <c r="O57" s="197">
        <f t="shared" si="0"/>
        <v>0.9689328034705659</v>
      </c>
    </row>
    <row r="58" spans="1:15" ht="27.75" customHeight="1">
      <c r="A58" s="190"/>
      <c r="B58" s="191"/>
      <c r="C58" s="192"/>
      <c r="D58" s="195"/>
      <c r="E58" s="195"/>
      <c r="F58" s="195"/>
      <c r="G58" s="530" t="s">
        <v>175</v>
      </c>
      <c r="H58" s="530"/>
      <c r="I58" s="124">
        <v>905</v>
      </c>
      <c r="J58" s="125">
        <v>902</v>
      </c>
      <c r="K58" s="126">
        <v>4709900</v>
      </c>
      <c r="L58" s="124">
        <v>1</v>
      </c>
      <c r="M58" s="196">
        <v>9073.458399999998</v>
      </c>
      <c r="N58" s="196">
        <v>8802.46388</v>
      </c>
      <c r="O58" s="197">
        <f t="shared" si="0"/>
        <v>0.9701332713444745</v>
      </c>
    </row>
    <row r="59" spans="1:15" ht="27.75" customHeight="1">
      <c r="A59" s="190"/>
      <c r="B59" s="191"/>
      <c r="C59" s="192"/>
      <c r="D59" s="195"/>
      <c r="E59" s="195"/>
      <c r="F59" s="526" t="s">
        <v>319</v>
      </c>
      <c r="G59" s="526"/>
      <c r="H59" s="526"/>
      <c r="I59" s="124">
        <v>905</v>
      </c>
      <c r="J59" s="125">
        <v>902</v>
      </c>
      <c r="K59" s="126">
        <v>4709906</v>
      </c>
      <c r="L59" s="124">
        <v>0</v>
      </c>
      <c r="M59" s="196">
        <v>794.3041999999999</v>
      </c>
      <c r="N59" s="196">
        <v>758.735</v>
      </c>
      <c r="O59" s="197">
        <f t="shared" si="0"/>
        <v>0.9552196752830969</v>
      </c>
    </row>
    <row r="60" spans="1:15" ht="28.5" customHeight="1">
      <c r="A60" s="190"/>
      <c r="B60" s="191"/>
      <c r="C60" s="192"/>
      <c r="D60" s="195"/>
      <c r="E60" s="195"/>
      <c r="F60" s="195"/>
      <c r="G60" s="530" t="s">
        <v>175</v>
      </c>
      <c r="H60" s="530"/>
      <c r="I60" s="124">
        <v>905</v>
      </c>
      <c r="J60" s="125">
        <v>902</v>
      </c>
      <c r="K60" s="126">
        <v>4709906</v>
      </c>
      <c r="L60" s="124">
        <v>1</v>
      </c>
      <c r="M60" s="196">
        <v>794.3041999999999</v>
      </c>
      <c r="N60" s="196">
        <v>758.735</v>
      </c>
      <c r="O60" s="197">
        <f t="shared" si="0"/>
        <v>0.9552196752830969</v>
      </c>
    </row>
    <row r="61" spans="1:15" ht="31.5" customHeight="1">
      <c r="A61" s="190"/>
      <c r="B61" s="191"/>
      <c r="C61" s="192"/>
      <c r="D61" s="526" t="s">
        <v>321</v>
      </c>
      <c r="E61" s="526"/>
      <c r="F61" s="526"/>
      <c r="G61" s="526"/>
      <c r="H61" s="526"/>
      <c r="I61" s="124">
        <v>905</v>
      </c>
      <c r="J61" s="125">
        <v>902</v>
      </c>
      <c r="K61" s="126">
        <v>4710000</v>
      </c>
      <c r="L61" s="124">
        <v>0</v>
      </c>
      <c r="M61" s="196">
        <v>49781.36807</v>
      </c>
      <c r="N61" s="196">
        <v>48939.53413000001</v>
      </c>
      <c r="O61" s="197">
        <f t="shared" si="0"/>
        <v>0.9830893771578104</v>
      </c>
    </row>
    <row r="62" spans="1:15" ht="32.25" customHeight="1">
      <c r="A62" s="190"/>
      <c r="B62" s="191"/>
      <c r="C62" s="192"/>
      <c r="D62" s="195"/>
      <c r="E62" s="526" t="s">
        <v>173</v>
      </c>
      <c r="F62" s="526"/>
      <c r="G62" s="526"/>
      <c r="H62" s="526"/>
      <c r="I62" s="124">
        <v>905</v>
      </c>
      <c r="J62" s="125">
        <v>902</v>
      </c>
      <c r="K62" s="126">
        <v>4719900</v>
      </c>
      <c r="L62" s="124">
        <v>0</v>
      </c>
      <c r="M62" s="196">
        <v>49781.36807</v>
      </c>
      <c r="N62" s="196">
        <v>48939.53413000001</v>
      </c>
      <c r="O62" s="197">
        <f t="shared" si="0"/>
        <v>0.9830893771578104</v>
      </c>
    </row>
    <row r="63" spans="1:15" ht="29.25" customHeight="1">
      <c r="A63" s="190"/>
      <c r="B63" s="191"/>
      <c r="C63" s="192"/>
      <c r="D63" s="195"/>
      <c r="E63" s="195"/>
      <c r="F63" s="195"/>
      <c r="G63" s="530" t="s">
        <v>175</v>
      </c>
      <c r="H63" s="530"/>
      <c r="I63" s="124">
        <v>905</v>
      </c>
      <c r="J63" s="125">
        <v>902</v>
      </c>
      <c r="K63" s="126">
        <v>4719900</v>
      </c>
      <c r="L63" s="124">
        <v>1</v>
      </c>
      <c r="M63" s="196">
        <v>49781.36807</v>
      </c>
      <c r="N63" s="196">
        <v>48939.53413000001</v>
      </c>
      <c r="O63" s="197">
        <f t="shared" si="0"/>
        <v>0.9830893771578104</v>
      </c>
    </row>
    <row r="64" spans="1:15" ht="42.75" customHeight="1">
      <c r="A64" s="190"/>
      <c r="B64" s="191"/>
      <c r="C64" s="192"/>
      <c r="D64" s="195"/>
      <c r="E64" s="195"/>
      <c r="F64" s="195"/>
      <c r="G64" s="198"/>
      <c r="H64" s="199" t="s">
        <v>218</v>
      </c>
      <c r="I64" s="124">
        <v>905</v>
      </c>
      <c r="J64" s="125">
        <v>902</v>
      </c>
      <c r="K64" s="126">
        <v>4719900</v>
      </c>
      <c r="L64" s="124">
        <v>1</v>
      </c>
      <c r="M64" s="196">
        <v>33</v>
      </c>
      <c r="N64" s="196">
        <v>0</v>
      </c>
      <c r="O64" s="197">
        <f t="shared" si="0"/>
        <v>0</v>
      </c>
    </row>
    <row r="65" spans="1:15" ht="28.5" customHeight="1">
      <c r="A65" s="190"/>
      <c r="B65" s="191"/>
      <c r="C65" s="529" t="s">
        <v>116</v>
      </c>
      <c r="D65" s="529"/>
      <c r="E65" s="529"/>
      <c r="F65" s="529"/>
      <c r="G65" s="529"/>
      <c r="H65" s="529"/>
      <c r="I65" s="119">
        <v>905</v>
      </c>
      <c r="J65" s="120">
        <v>903</v>
      </c>
      <c r="K65" s="121">
        <v>0</v>
      </c>
      <c r="L65" s="119">
        <v>0</v>
      </c>
      <c r="M65" s="193">
        <v>398</v>
      </c>
      <c r="N65" s="193">
        <v>296.782</v>
      </c>
      <c r="O65" s="194">
        <f t="shared" si="0"/>
        <v>0.7456834170854271</v>
      </c>
    </row>
    <row r="66" spans="1:15" ht="30" customHeight="1">
      <c r="A66" s="190"/>
      <c r="B66" s="191"/>
      <c r="C66" s="192"/>
      <c r="D66" s="526" t="s">
        <v>315</v>
      </c>
      <c r="E66" s="526"/>
      <c r="F66" s="526"/>
      <c r="G66" s="526"/>
      <c r="H66" s="526"/>
      <c r="I66" s="124">
        <v>905</v>
      </c>
      <c r="J66" s="125">
        <v>903</v>
      </c>
      <c r="K66" s="126">
        <v>4700000</v>
      </c>
      <c r="L66" s="124">
        <v>0</v>
      </c>
      <c r="M66" s="196">
        <v>10</v>
      </c>
      <c r="N66" s="196">
        <v>10</v>
      </c>
      <c r="O66" s="197">
        <f t="shared" si="0"/>
        <v>1</v>
      </c>
    </row>
    <row r="67" spans="1:15" ht="32.25" customHeight="1">
      <c r="A67" s="190"/>
      <c r="B67" s="191"/>
      <c r="C67" s="192"/>
      <c r="D67" s="195"/>
      <c r="E67" s="526" t="s">
        <v>173</v>
      </c>
      <c r="F67" s="526"/>
      <c r="G67" s="526"/>
      <c r="H67" s="526"/>
      <c r="I67" s="124">
        <v>905</v>
      </c>
      <c r="J67" s="125">
        <v>903</v>
      </c>
      <c r="K67" s="126">
        <v>4709900</v>
      </c>
      <c r="L67" s="124">
        <v>0</v>
      </c>
      <c r="M67" s="196">
        <v>10</v>
      </c>
      <c r="N67" s="196">
        <v>10</v>
      </c>
      <c r="O67" s="197">
        <f t="shared" si="0"/>
        <v>1</v>
      </c>
    </row>
    <row r="68" spans="1:15" ht="32.25" customHeight="1">
      <c r="A68" s="190"/>
      <c r="B68" s="191"/>
      <c r="C68" s="192"/>
      <c r="D68" s="195"/>
      <c r="E68" s="195"/>
      <c r="F68" s="526" t="s">
        <v>836</v>
      </c>
      <c r="G68" s="526"/>
      <c r="H68" s="526"/>
      <c r="I68" s="124">
        <v>905</v>
      </c>
      <c r="J68" s="125">
        <v>903</v>
      </c>
      <c r="K68" s="126">
        <v>4709907</v>
      </c>
      <c r="L68" s="124">
        <v>0</v>
      </c>
      <c r="M68" s="196">
        <v>10</v>
      </c>
      <c r="N68" s="196">
        <v>10</v>
      </c>
      <c r="O68" s="197">
        <f t="shared" si="0"/>
        <v>1</v>
      </c>
    </row>
    <row r="69" spans="1:15" ht="29.25" customHeight="1">
      <c r="A69" s="190"/>
      <c r="B69" s="191"/>
      <c r="C69" s="192"/>
      <c r="D69" s="195"/>
      <c r="E69" s="195"/>
      <c r="F69" s="195"/>
      <c r="G69" s="530" t="s">
        <v>175</v>
      </c>
      <c r="H69" s="530"/>
      <c r="I69" s="124">
        <v>905</v>
      </c>
      <c r="J69" s="125">
        <v>903</v>
      </c>
      <c r="K69" s="126">
        <v>4709907</v>
      </c>
      <c r="L69" s="124">
        <v>1</v>
      </c>
      <c r="M69" s="196">
        <v>10</v>
      </c>
      <c r="N69" s="196">
        <v>10</v>
      </c>
      <c r="O69" s="197">
        <f t="shared" si="0"/>
        <v>1</v>
      </c>
    </row>
    <row r="70" spans="1:15" ht="31.5" customHeight="1">
      <c r="A70" s="190"/>
      <c r="B70" s="191"/>
      <c r="C70" s="192"/>
      <c r="D70" s="526" t="s">
        <v>321</v>
      </c>
      <c r="E70" s="526"/>
      <c r="F70" s="526"/>
      <c r="G70" s="526"/>
      <c r="H70" s="526"/>
      <c r="I70" s="124">
        <v>905</v>
      </c>
      <c r="J70" s="125">
        <v>903</v>
      </c>
      <c r="K70" s="126">
        <v>4710000</v>
      </c>
      <c r="L70" s="124">
        <v>0</v>
      </c>
      <c r="M70" s="196">
        <v>388</v>
      </c>
      <c r="N70" s="196">
        <v>286.782</v>
      </c>
      <c r="O70" s="197">
        <f t="shared" si="0"/>
        <v>0.7391288659793814</v>
      </c>
    </row>
    <row r="71" spans="1:15" ht="32.25" customHeight="1">
      <c r="A71" s="190"/>
      <c r="B71" s="191"/>
      <c r="C71" s="192"/>
      <c r="D71" s="195"/>
      <c r="E71" s="526" t="s">
        <v>173</v>
      </c>
      <c r="F71" s="526"/>
      <c r="G71" s="526"/>
      <c r="H71" s="526"/>
      <c r="I71" s="124">
        <v>905</v>
      </c>
      <c r="J71" s="125">
        <v>903</v>
      </c>
      <c r="K71" s="126">
        <v>4719900</v>
      </c>
      <c r="L71" s="124">
        <v>0</v>
      </c>
      <c r="M71" s="196">
        <v>388</v>
      </c>
      <c r="N71" s="196">
        <v>286.782</v>
      </c>
      <c r="O71" s="197">
        <f t="shared" si="0"/>
        <v>0.7391288659793814</v>
      </c>
    </row>
    <row r="72" spans="1:15" ht="28.5" customHeight="1">
      <c r="A72" s="190"/>
      <c r="B72" s="191"/>
      <c r="C72" s="192"/>
      <c r="D72" s="195"/>
      <c r="E72" s="195"/>
      <c r="F72" s="195"/>
      <c r="G72" s="530" t="s">
        <v>175</v>
      </c>
      <c r="H72" s="530"/>
      <c r="I72" s="124">
        <v>905</v>
      </c>
      <c r="J72" s="125">
        <v>903</v>
      </c>
      <c r="K72" s="126">
        <v>4719900</v>
      </c>
      <c r="L72" s="124">
        <v>1</v>
      </c>
      <c r="M72" s="196">
        <v>388</v>
      </c>
      <c r="N72" s="196">
        <v>286.782</v>
      </c>
      <c r="O72" s="197">
        <f t="shared" si="0"/>
        <v>0.7391288659793814</v>
      </c>
    </row>
    <row r="73" spans="1:15" ht="15.75" customHeight="1">
      <c r="A73" s="190"/>
      <c r="B73" s="191"/>
      <c r="C73" s="529" t="s">
        <v>118</v>
      </c>
      <c r="D73" s="529"/>
      <c r="E73" s="529"/>
      <c r="F73" s="529"/>
      <c r="G73" s="529"/>
      <c r="H73" s="529"/>
      <c r="I73" s="119">
        <v>905</v>
      </c>
      <c r="J73" s="120">
        <v>904</v>
      </c>
      <c r="K73" s="121">
        <v>0</v>
      </c>
      <c r="L73" s="119">
        <v>0</v>
      </c>
      <c r="M73" s="193">
        <v>1500</v>
      </c>
      <c r="N73" s="193">
        <v>1338.3839699999999</v>
      </c>
      <c r="O73" s="194">
        <f t="shared" si="0"/>
        <v>0.89225598</v>
      </c>
    </row>
    <row r="74" spans="1:15" ht="27.75" customHeight="1">
      <c r="A74" s="190"/>
      <c r="B74" s="191"/>
      <c r="C74" s="192"/>
      <c r="D74" s="526" t="s">
        <v>837</v>
      </c>
      <c r="E74" s="526"/>
      <c r="F74" s="526"/>
      <c r="G74" s="526"/>
      <c r="H74" s="526"/>
      <c r="I74" s="124">
        <v>905</v>
      </c>
      <c r="J74" s="125">
        <v>904</v>
      </c>
      <c r="K74" s="126">
        <v>4770000</v>
      </c>
      <c r="L74" s="124">
        <v>0</v>
      </c>
      <c r="M74" s="196">
        <v>1500</v>
      </c>
      <c r="N74" s="196">
        <v>1338.3839699999999</v>
      </c>
      <c r="O74" s="197">
        <f t="shared" si="0"/>
        <v>0.89225598</v>
      </c>
    </row>
    <row r="75" spans="1:15" ht="32.25" customHeight="1">
      <c r="A75" s="190"/>
      <c r="B75" s="191"/>
      <c r="C75" s="192"/>
      <c r="D75" s="195"/>
      <c r="E75" s="526" t="s">
        <v>173</v>
      </c>
      <c r="F75" s="526"/>
      <c r="G75" s="526"/>
      <c r="H75" s="526"/>
      <c r="I75" s="124">
        <v>905</v>
      </c>
      <c r="J75" s="125">
        <v>904</v>
      </c>
      <c r="K75" s="126">
        <v>4779900</v>
      </c>
      <c r="L75" s="124">
        <v>0</v>
      </c>
      <c r="M75" s="196">
        <v>1500</v>
      </c>
      <c r="N75" s="196">
        <v>1338.3839699999999</v>
      </c>
      <c r="O75" s="197">
        <f t="shared" si="0"/>
        <v>0.89225598</v>
      </c>
    </row>
    <row r="76" spans="1:15" ht="29.25" customHeight="1">
      <c r="A76" s="190"/>
      <c r="B76" s="191"/>
      <c r="C76" s="192"/>
      <c r="D76" s="195"/>
      <c r="E76" s="195"/>
      <c r="F76" s="195"/>
      <c r="G76" s="530" t="s">
        <v>175</v>
      </c>
      <c r="H76" s="530"/>
      <c r="I76" s="124">
        <v>905</v>
      </c>
      <c r="J76" s="125">
        <v>904</v>
      </c>
      <c r="K76" s="126">
        <v>4779900</v>
      </c>
      <c r="L76" s="124">
        <v>1</v>
      </c>
      <c r="M76" s="196">
        <v>1500</v>
      </c>
      <c r="N76" s="196">
        <v>1338.3839699999999</v>
      </c>
      <c r="O76" s="197">
        <f t="shared" si="0"/>
        <v>0.89225598</v>
      </c>
    </row>
    <row r="77" spans="1:15" ht="45" customHeight="1">
      <c r="A77" s="190"/>
      <c r="B77" s="191"/>
      <c r="C77" s="529" t="s">
        <v>122</v>
      </c>
      <c r="D77" s="529"/>
      <c r="E77" s="529"/>
      <c r="F77" s="529"/>
      <c r="G77" s="529"/>
      <c r="H77" s="529"/>
      <c r="I77" s="119">
        <v>905</v>
      </c>
      <c r="J77" s="120">
        <v>910</v>
      </c>
      <c r="K77" s="121">
        <v>0</v>
      </c>
      <c r="L77" s="119">
        <v>0</v>
      </c>
      <c r="M77" s="193">
        <v>7500</v>
      </c>
      <c r="N77" s="193">
        <v>6660.93938</v>
      </c>
      <c r="O77" s="194">
        <f t="shared" si="0"/>
        <v>0.8881252506666666</v>
      </c>
    </row>
    <row r="78" spans="1:15" ht="43.5" customHeight="1">
      <c r="A78" s="190"/>
      <c r="B78" s="191"/>
      <c r="C78" s="192"/>
      <c r="D78" s="526" t="s">
        <v>845</v>
      </c>
      <c r="E78" s="526"/>
      <c r="F78" s="526"/>
      <c r="G78" s="526"/>
      <c r="H78" s="526"/>
      <c r="I78" s="124">
        <v>905</v>
      </c>
      <c r="J78" s="125">
        <v>910</v>
      </c>
      <c r="K78" s="126">
        <v>4690000</v>
      </c>
      <c r="L78" s="124">
        <v>0</v>
      </c>
      <c r="M78" s="196">
        <v>7500</v>
      </c>
      <c r="N78" s="196">
        <v>6660.93938</v>
      </c>
      <c r="O78" s="197">
        <f t="shared" si="0"/>
        <v>0.8881252506666666</v>
      </c>
    </row>
    <row r="79" spans="1:15" ht="29.25" customHeight="1">
      <c r="A79" s="190"/>
      <c r="B79" s="191"/>
      <c r="C79" s="192"/>
      <c r="D79" s="195"/>
      <c r="E79" s="526" t="s">
        <v>173</v>
      </c>
      <c r="F79" s="526"/>
      <c r="G79" s="526"/>
      <c r="H79" s="526"/>
      <c r="I79" s="124">
        <v>905</v>
      </c>
      <c r="J79" s="125">
        <v>910</v>
      </c>
      <c r="K79" s="126">
        <v>4699900</v>
      </c>
      <c r="L79" s="124">
        <v>0</v>
      </c>
      <c r="M79" s="196">
        <v>7500</v>
      </c>
      <c r="N79" s="196">
        <v>6660.93938</v>
      </c>
      <c r="O79" s="197">
        <f aca="true" t="shared" si="1" ref="O79:O97">N79/M79</f>
        <v>0.8881252506666666</v>
      </c>
    </row>
    <row r="80" spans="1:15" ht="30.75" customHeight="1">
      <c r="A80" s="190"/>
      <c r="B80" s="191"/>
      <c r="C80" s="192"/>
      <c r="D80" s="195"/>
      <c r="E80" s="195"/>
      <c r="F80" s="195"/>
      <c r="G80" s="530" t="s">
        <v>175</v>
      </c>
      <c r="H80" s="530"/>
      <c r="I80" s="124">
        <v>905</v>
      </c>
      <c r="J80" s="125">
        <v>910</v>
      </c>
      <c r="K80" s="126">
        <v>4699900</v>
      </c>
      <c r="L80" s="124">
        <v>1</v>
      </c>
      <c r="M80" s="196">
        <v>7500</v>
      </c>
      <c r="N80" s="196">
        <v>6660.93938</v>
      </c>
      <c r="O80" s="197">
        <f t="shared" si="1"/>
        <v>0.8881252506666666</v>
      </c>
    </row>
    <row r="81" spans="1:15" ht="46.5" customHeight="1">
      <c r="A81" s="190"/>
      <c r="B81" s="191"/>
      <c r="C81" s="192"/>
      <c r="D81" s="195"/>
      <c r="E81" s="195"/>
      <c r="F81" s="195"/>
      <c r="G81" s="198"/>
      <c r="H81" s="199" t="s">
        <v>218</v>
      </c>
      <c r="I81" s="124">
        <v>905</v>
      </c>
      <c r="J81" s="125">
        <v>910</v>
      </c>
      <c r="K81" s="126">
        <v>4699900</v>
      </c>
      <c r="L81" s="124">
        <v>1</v>
      </c>
      <c r="M81" s="196">
        <v>664</v>
      </c>
      <c r="N81" s="196">
        <v>0</v>
      </c>
      <c r="O81" s="197">
        <f t="shared" si="1"/>
        <v>0</v>
      </c>
    </row>
    <row r="82" spans="1:15" ht="27" customHeight="1">
      <c r="A82" s="190"/>
      <c r="B82" s="191"/>
      <c r="C82" s="529" t="s">
        <v>129</v>
      </c>
      <c r="D82" s="529"/>
      <c r="E82" s="529"/>
      <c r="F82" s="529"/>
      <c r="G82" s="529"/>
      <c r="H82" s="529"/>
      <c r="I82" s="119">
        <v>905</v>
      </c>
      <c r="J82" s="120">
        <v>1002</v>
      </c>
      <c r="K82" s="121">
        <v>0</v>
      </c>
      <c r="L82" s="119">
        <v>0</v>
      </c>
      <c r="M82" s="193">
        <v>350.96045000000004</v>
      </c>
      <c r="N82" s="193">
        <v>297.2805</v>
      </c>
      <c r="O82" s="194">
        <f t="shared" si="1"/>
        <v>0.8470484352296676</v>
      </c>
    </row>
    <row r="83" spans="1:15" ht="28.5" customHeight="1">
      <c r="A83" s="190"/>
      <c r="B83" s="191"/>
      <c r="C83" s="192"/>
      <c r="D83" s="526" t="s">
        <v>857</v>
      </c>
      <c r="E83" s="526"/>
      <c r="F83" s="526"/>
      <c r="G83" s="526"/>
      <c r="H83" s="526"/>
      <c r="I83" s="124">
        <v>905</v>
      </c>
      <c r="J83" s="125">
        <v>1002</v>
      </c>
      <c r="K83" s="126">
        <v>5070000</v>
      </c>
      <c r="L83" s="124">
        <v>0</v>
      </c>
      <c r="M83" s="196">
        <v>350.96045000000004</v>
      </c>
      <c r="N83" s="196">
        <v>297.2805</v>
      </c>
      <c r="O83" s="197">
        <f t="shared" si="1"/>
        <v>0.8470484352296676</v>
      </c>
    </row>
    <row r="84" spans="1:15" ht="30.75" customHeight="1">
      <c r="A84" s="190"/>
      <c r="B84" s="191"/>
      <c r="C84" s="192"/>
      <c r="D84" s="195"/>
      <c r="E84" s="526" t="s">
        <v>173</v>
      </c>
      <c r="F84" s="526"/>
      <c r="G84" s="526"/>
      <c r="H84" s="526"/>
      <c r="I84" s="124">
        <v>905</v>
      </c>
      <c r="J84" s="125">
        <v>1002</v>
      </c>
      <c r="K84" s="126">
        <v>5079900</v>
      </c>
      <c r="L84" s="124">
        <v>0</v>
      </c>
      <c r="M84" s="196">
        <v>350.96045000000004</v>
      </c>
      <c r="N84" s="196">
        <v>297.2805</v>
      </c>
      <c r="O84" s="197">
        <f t="shared" si="1"/>
        <v>0.8470484352296676</v>
      </c>
    </row>
    <row r="85" spans="1:15" ht="27.75" customHeight="1">
      <c r="A85" s="190"/>
      <c r="B85" s="191"/>
      <c r="C85" s="192"/>
      <c r="D85" s="195"/>
      <c r="E85" s="195"/>
      <c r="F85" s="195"/>
      <c r="G85" s="530" t="s">
        <v>175</v>
      </c>
      <c r="H85" s="530"/>
      <c r="I85" s="124">
        <v>905</v>
      </c>
      <c r="J85" s="125">
        <v>1002</v>
      </c>
      <c r="K85" s="126">
        <v>5079900</v>
      </c>
      <c r="L85" s="124">
        <v>1</v>
      </c>
      <c r="M85" s="196">
        <v>350.96045000000004</v>
      </c>
      <c r="N85" s="196">
        <v>297.2805</v>
      </c>
      <c r="O85" s="197">
        <f t="shared" si="1"/>
        <v>0.8470484352296676</v>
      </c>
    </row>
    <row r="86" spans="1:15" ht="54.75" customHeight="1">
      <c r="A86" s="138" t="s">
        <v>62</v>
      </c>
      <c r="B86" s="528" t="s">
        <v>397</v>
      </c>
      <c r="C86" s="528"/>
      <c r="D86" s="528"/>
      <c r="E86" s="528"/>
      <c r="F86" s="528"/>
      <c r="G86" s="528"/>
      <c r="H86" s="528"/>
      <c r="I86" s="113">
        <v>915</v>
      </c>
      <c r="J86" s="114">
        <v>0</v>
      </c>
      <c r="K86" s="115">
        <v>0</v>
      </c>
      <c r="L86" s="113">
        <v>0</v>
      </c>
      <c r="M86" s="200">
        <v>962.0395500000001</v>
      </c>
      <c r="N86" s="200">
        <v>962.0395500000001</v>
      </c>
      <c r="O86" s="201">
        <f t="shared" si="1"/>
        <v>1</v>
      </c>
    </row>
    <row r="87" spans="1:15" ht="27.75" customHeight="1">
      <c r="A87" s="190"/>
      <c r="B87" s="191"/>
      <c r="C87" s="529" t="s">
        <v>129</v>
      </c>
      <c r="D87" s="529"/>
      <c r="E87" s="529"/>
      <c r="F87" s="529"/>
      <c r="G87" s="529"/>
      <c r="H87" s="529"/>
      <c r="I87" s="119">
        <v>915</v>
      </c>
      <c r="J87" s="120">
        <v>1002</v>
      </c>
      <c r="K87" s="121">
        <v>0</v>
      </c>
      <c r="L87" s="119">
        <v>0</v>
      </c>
      <c r="M87" s="193">
        <v>962.0395500000001</v>
      </c>
      <c r="N87" s="193">
        <v>962.0395500000001</v>
      </c>
      <c r="O87" s="194">
        <f t="shared" si="1"/>
        <v>1</v>
      </c>
    </row>
    <row r="88" spans="1:15" ht="27" customHeight="1">
      <c r="A88" s="190"/>
      <c r="B88" s="191"/>
      <c r="C88" s="192"/>
      <c r="D88" s="526" t="s">
        <v>857</v>
      </c>
      <c r="E88" s="526"/>
      <c r="F88" s="526"/>
      <c r="G88" s="526"/>
      <c r="H88" s="526"/>
      <c r="I88" s="124">
        <v>915</v>
      </c>
      <c r="J88" s="125">
        <v>1002</v>
      </c>
      <c r="K88" s="126">
        <v>5070000</v>
      </c>
      <c r="L88" s="124">
        <v>0</v>
      </c>
      <c r="M88" s="196">
        <v>962.0395500000001</v>
      </c>
      <c r="N88" s="196">
        <v>962.0395500000001</v>
      </c>
      <c r="O88" s="197">
        <f t="shared" si="1"/>
        <v>1</v>
      </c>
    </row>
    <row r="89" spans="1:15" ht="30" customHeight="1">
      <c r="A89" s="190"/>
      <c r="B89" s="191"/>
      <c r="C89" s="192"/>
      <c r="D89" s="195"/>
      <c r="E89" s="526" t="s">
        <v>173</v>
      </c>
      <c r="F89" s="526"/>
      <c r="G89" s="526"/>
      <c r="H89" s="526"/>
      <c r="I89" s="124">
        <v>915</v>
      </c>
      <c r="J89" s="125">
        <v>1002</v>
      </c>
      <c r="K89" s="126">
        <v>5079900</v>
      </c>
      <c r="L89" s="124">
        <v>0</v>
      </c>
      <c r="M89" s="196">
        <v>962.0395500000001</v>
      </c>
      <c r="N89" s="196">
        <v>962.0395500000001</v>
      </c>
      <c r="O89" s="197">
        <f t="shared" si="1"/>
        <v>1</v>
      </c>
    </row>
    <row r="90" spans="1:15" ht="27.75" customHeight="1">
      <c r="A90" s="190"/>
      <c r="B90" s="191"/>
      <c r="C90" s="192"/>
      <c r="D90" s="195"/>
      <c r="E90" s="195"/>
      <c r="F90" s="195"/>
      <c r="G90" s="530" t="s">
        <v>175</v>
      </c>
      <c r="H90" s="530"/>
      <c r="I90" s="124">
        <v>915</v>
      </c>
      <c r="J90" s="125">
        <v>1002</v>
      </c>
      <c r="K90" s="126">
        <v>5079900</v>
      </c>
      <c r="L90" s="124">
        <v>1</v>
      </c>
      <c r="M90" s="196">
        <v>962.0395500000001</v>
      </c>
      <c r="N90" s="196">
        <v>962.0395500000001</v>
      </c>
      <c r="O90" s="197">
        <f t="shared" si="1"/>
        <v>1</v>
      </c>
    </row>
    <row r="91" spans="1:15" ht="41.25" customHeight="1">
      <c r="A91" s="138" t="s">
        <v>65</v>
      </c>
      <c r="B91" s="528" t="s">
        <v>698</v>
      </c>
      <c r="C91" s="528"/>
      <c r="D91" s="528"/>
      <c r="E91" s="528"/>
      <c r="F91" s="528"/>
      <c r="G91" s="528"/>
      <c r="H91" s="528"/>
      <c r="I91" s="113">
        <v>927</v>
      </c>
      <c r="J91" s="114">
        <v>0</v>
      </c>
      <c r="K91" s="115">
        <v>0</v>
      </c>
      <c r="L91" s="113">
        <v>0</v>
      </c>
      <c r="M91" s="200">
        <v>650</v>
      </c>
      <c r="N91" s="200">
        <v>90.50227000000001</v>
      </c>
      <c r="O91" s="201">
        <f t="shared" si="1"/>
        <v>0.13923426153846155</v>
      </c>
    </row>
    <row r="92" spans="1:15" ht="22.5" customHeight="1">
      <c r="A92" s="190"/>
      <c r="B92" s="191"/>
      <c r="C92" s="529" t="s">
        <v>69</v>
      </c>
      <c r="D92" s="529"/>
      <c r="E92" s="529"/>
      <c r="F92" s="529"/>
      <c r="G92" s="529"/>
      <c r="H92" s="529"/>
      <c r="I92" s="119">
        <v>927</v>
      </c>
      <c r="J92" s="120">
        <v>114</v>
      </c>
      <c r="K92" s="121">
        <v>0</v>
      </c>
      <c r="L92" s="119">
        <v>0</v>
      </c>
      <c r="M92" s="193">
        <v>650</v>
      </c>
      <c r="N92" s="193">
        <v>90.50227000000001</v>
      </c>
      <c r="O92" s="194">
        <f t="shared" si="1"/>
        <v>0.13923426153846155</v>
      </c>
    </row>
    <row r="93" spans="1:15" ht="30" customHeight="1">
      <c r="A93" s="190"/>
      <c r="B93" s="191"/>
      <c r="C93" s="192"/>
      <c r="D93" s="526" t="s">
        <v>225</v>
      </c>
      <c r="E93" s="526"/>
      <c r="F93" s="526"/>
      <c r="G93" s="526"/>
      <c r="H93" s="526"/>
      <c r="I93" s="124">
        <v>927</v>
      </c>
      <c r="J93" s="125">
        <v>114</v>
      </c>
      <c r="K93" s="126">
        <v>930000</v>
      </c>
      <c r="L93" s="124">
        <v>0</v>
      </c>
      <c r="M93" s="196">
        <v>650</v>
      </c>
      <c r="N93" s="196">
        <v>90.50227000000001</v>
      </c>
      <c r="O93" s="197">
        <f t="shared" si="1"/>
        <v>0.13923426153846155</v>
      </c>
    </row>
    <row r="94" spans="1:15" ht="30.75" customHeight="1">
      <c r="A94" s="190"/>
      <c r="B94" s="191"/>
      <c r="C94" s="192"/>
      <c r="D94" s="195"/>
      <c r="E94" s="526" t="s">
        <v>173</v>
      </c>
      <c r="F94" s="526"/>
      <c r="G94" s="526"/>
      <c r="H94" s="526"/>
      <c r="I94" s="124">
        <v>927</v>
      </c>
      <c r="J94" s="125">
        <v>114</v>
      </c>
      <c r="K94" s="126">
        <v>939900</v>
      </c>
      <c r="L94" s="124">
        <v>0</v>
      </c>
      <c r="M94" s="196">
        <v>650</v>
      </c>
      <c r="N94" s="196">
        <v>90.50227000000001</v>
      </c>
      <c r="O94" s="197">
        <f t="shared" si="1"/>
        <v>0.13923426153846155</v>
      </c>
    </row>
    <row r="95" spans="1:15" ht="30" customHeight="1">
      <c r="A95" s="190"/>
      <c r="B95" s="191"/>
      <c r="C95" s="192"/>
      <c r="D95" s="195"/>
      <c r="E95" s="195"/>
      <c r="F95" s="526" t="s">
        <v>724</v>
      </c>
      <c r="G95" s="526"/>
      <c r="H95" s="526"/>
      <c r="I95" s="124">
        <v>927</v>
      </c>
      <c r="J95" s="125">
        <v>114</v>
      </c>
      <c r="K95" s="126">
        <v>939907</v>
      </c>
      <c r="L95" s="124">
        <v>0</v>
      </c>
      <c r="M95" s="196">
        <v>650</v>
      </c>
      <c r="N95" s="196">
        <v>90.50227000000001</v>
      </c>
      <c r="O95" s="197">
        <f t="shared" si="1"/>
        <v>0.13923426153846155</v>
      </c>
    </row>
    <row r="96" spans="1:15" ht="29.25" customHeight="1">
      <c r="A96" s="202"/>
      <c r="B96" s="203"/>
      <c r="C96" s="204"/>
      <c r="D96" s="205"/>
      <c r="E96" s="205"/>
      <c r="F96" s="205"/>
      <c r="G96" s="527" t="s">
        <v>175</v>
      </c>
      <c r="H96" s="527"/>
      <c r="I96" s="206">
        <v>927</v>
      </c>
      <c r="J96" s="207">
        <v>114</v>
      </c>
      <c r="K96" s="208">
        <v>939907</v>
      </c>
      <c r="L96" s="206">
        <v>1</v>
      </c>
      <c r="M96" s="209">
        <v>650</v>
      </c>
      <c r="N96" s="209">
        <v>90.50227000000001</v>
      </c>
      <c r="O96" s="210">
        <f t="shared" si="1"/>
        <v>0.13923426153846155</v>
      </c>
    </row>
    <row r="97" spans="1:15" ht="21" customHeight="1">
      <c r="A97" s="211"/>
      <c r="B97" s="212"/>
      <c r="C97" s="213"/>
      <c r="D97" s="213"/>
      <c r="E97" s="213"/>
      <c r="F97" s="213"/>
      <c r="G97" s="213"/>
      <c r="H97" s="212" t="s">
        <v>550</v>
      </c>
      <c r="I97" s="214" t="s">
        <v>138</v>
      </c>
      <c r="J97" s="214" t="s">
        <v>136</v>
      </c>
      <c r="K97" s="214" t="s">
        <v>137</v>
      </c>
      <c r="L97" s="214" t="s">
        <v>138</v>
      </c>
      <c r="M97" s="215">
        <v>223010.11389999997</v>
      </c>
      <c r="N97" s="216">
        <v>216684.72833999986</v>
      </c>
      <c r="O97" s="217">
        <f t="shared" si="1"/>
        <v>0.9716363287324427</v>
      </c>
    </row>
    <row r="100" ht="141" customHeight="1">
      <c r="H100" s="219"/>
    </row>
  </sheetData>
  <sheetProtection/>
  <mergeCells count="99">
    <mergeCell ref="A8:O8"/>
    <mergeCell ref="D16:H16"/>
    <mergeCell ref="E17:H17"/>
    <mergeCell ref="G18:H18"/>
    <mergeCell ref="C19:H19"/>
    <mergeCell ref="N1:O1"/>
    <mergeCell ref="N2:O2"/>
    <mergeCell ref="M3:O3"/>
    <mergeCell ref="M4:O4"/>
    <mergeCell ref="M6:O6"/>
    <mergeCell ref="N9:O9"/>
    <mergeCell ref="A10:A12"/>
    <mergeCell ref="B10:H12"/>
    <mergeCell ref="I10:L10"/>
    <mergeCell ref="M10:M12"/>
    <mergeCell ref="G22:H22"/>
    <mergeCell ref="N10:N12"/>
    <mergeCell ref="K11:K12"/>
    <mergeCell ref="L11:L12"/>
    <mergeCell ref="B14:H14"/>
    <mergeCell ref="C15:H15"/>
    <mergeCell ref="O10:O12"/>
    <mergeCell ref="D20:H20"/>
    <mergeCell ref="E21:H21"/>
    <mergeCell ref="I11:I12"/>
    <mergeCell ref="J11:J12"/>
    <mergeCell ref="C32:H32"/>
    <mergeCell ref="F27:H27"/>
    <mergeCell ref="G28:H28"/>
    <mergeCell ref="D23:H23"/>
    <mergeCell ref="E24:H24"/>
    <mergeCell ref="D33:H33"/>
    <mergeCell ref="E34:H34"/>
    <mergeCell ref="F35:H35"/>
    <mergeCell ref="D29:H29"/>
    <mergeCell ref="E30:H30"/>
    <mergeCell ref="F25:H25"/>
    <mergeCell ref="G26:H26"/>
    <mergeCell ref="G36:H36"/>
    <mergeCell ref="G31:H31"/>
    <mergeCell ref="C55:H55"/>
    <mergeCell ref="E50:H50"/>
    <mergeCell ref="G51:H51"/>
    <mergeCell ref="D52:H52"/>
    <mergeCell ref="E53:H53"/>
    <mergeCell ref="G54:H54"/>
    <mergeCell ref="E46:H46"/>
    <mergeCell ref="G47:H47"/>
    <mergeCell ref="C48:H48"/>
    <mergeCell ref="D49:H49"/>
    <mergeCell ref="F37:H37"/>
    <mergeCell ref="G38:H38"/>
    <mergeCell ref="F39:H39"/>
    <mergeCell ref="G40:H40"/>
    <mergeCell ref="E57:H57"/>
    <mergeCell ref="G58:H58"/>
    <mergeCell ref="F59:H59"/>
    <mergeCell ref="G60:H60"/>
    <mergeCell ref="D56:H56"/>
    <mergeCell ref="F41:H41"/>
    <mergeCell ref="G42:H42"/>
    <mergeCell ref="F43:H43"/>
    <mergeCell ref="G44:H44"/>
    <mergeCell ref="D45:H45"/>
    <mergeCell ref="D61:H61"/>
    <mergeCell ref="E62:H62"/>
    <mergeCell ref="D66:H66"/>
    <mergeCell ref="E67:H67"/>
    <mergeCell ref="G63:H63"/>
    <mergeCell ref="C65:H65"/>
    <mergeCell ref="E79:H79"/>
    <mergeCell ref="G85:H85"/>
    <mergeCell ref="B86:H86"/>
    <mergeCell ref="F68:H68"/>
    <mergeCell ref="G69:H69"/>
    <mergeCell ref="G72:H72"/>
    <mergeCell ref="C73:H73"/>
    <mergeCell ref="D70:H70"/>
    <mergeCell ref="E71:H71"/>
    <mergeCell ref="C82:H82"/>
    <mergeCell ref="D83:H83"/>
    <mergeCell ref="E84:H84"/>
    <mergeCell ref="E89:H89"/>
    <mergeCell ref="G90:H90"/>
    <mergeCell ref="D74:H74"/>
    <mergeCell ref="E75:H75"/>
    <mergeCell ref="G76:H76"/>
    <mergeCell ref="C77:H77"/>
    <mergeCell ref="D78:H78"/>
    <mergeCell ref="L5:O5"/>
    <mergeCell ref="F95:H95"/>
    <mergeCell ref="G96:H96"/>
    <mergeCell ref="B91:H91"/>
    <mergeCell ref="C92:H92"/>
    <mergeCell ref="D93:H93"/>
    <mergeCell ref="E94:H94"/>
    <mergeCell ref="C87:H87"/>
    <mergeCell ref="D88:H88"/>
    <mergeCell ref="G80:H80"/>
  </mergeCells>
  <printOptions/>
  <pageMargins left="0.75" right="0.39" top="0.5" bottom="0.52" header="0.24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SheetLayoutView="100" zoomScalePageLayoutView="0" workbookViewId="0" topLeftCell="F1">
      <selection activeCell="M6" sqref="M6:O6"/>
    </sheetView>
  </sheetViews>
  <sheetFormatPr defaultColWidth="9.00390625" defaultRowHeight="12.75"/>
  <cols>
    <col min="1" max="1" width="4.75390625" style="59" customWidth="1"/>
    <col min="2" max="2" width="34.125" style="248" customWidth="1"/>
    <col min="3" max="3" width="18.00390625" style="59" customWidth="1"/>
    <col min="4" max="4" width="14.375" style="59" customWidth="1"/>
    <col min="5" max="5" width="13.375" style="59" customWidth="1"/>
    <col min="6" max="6" width="14.625" style="59" customWidth="1"/>
    <col min="7" max="7" width="15.375" style="347" customWidth="1"/>
    <col min="8" max="9" width="13.125" style="59" customWidth="1"/>
    <col min="10" max="10" width="13.00390625" style="59" customWidth="1"/>
    <col min="11" max="11" width="13.625" style="59" customWidth="1"/>
    <col min="12" max="12" width="14.625" style="59" customWidth="1"/>
    <col min="13" max="13" width="12.125" style="59" customWidth="1"/>
    <col min="14" max="14" width="12.875" style="59" customWidth="1"/>
    <col min="15" max="15" width="16.125" style="59" customWidth="1"/>
    <col min="16" max="24" width="0" style="59" hidden="1" customWidth="1"/>
    <col min="25" max="16384" width="9.125" style="59" customWidth="1"/>
  </cols>
  <sheetData>
    <row r="1" spans="1:15" ht="15.75">
      <c r="A1" s="220"/>
      <c r="B1" s="245"/>
      <c r="C1" s="57"/>
      <c r="D1" s="57"/>
      <c r="E1" s="57"/>
      <c r="F1" s="57"/>
      <c r="G1" s="354"/>
      <c r="H1" s="57"/>
      <c r="I1" s="57"/>
      <c r="J1" s="57"/>
      <c r="K1" s="57"/>
      <c r="L1" s="57"/>
      <c r="M1" s="1"/>
      <c r="N1" s="465" t="s">
        <v>906</v>
      </c>
      <c r="O1" s="465"/>
    </row>
    <row r="2" spans="1:15" ht="15.75">
      <c r="A2" s="220"/>
      <c r="B2" s="245"/>
      <c r="C2" s="57"/>
      <c r="D2" s="57"/>
      <c r="E2" s="57"/>
      <c r="F2" s="57"/>
      <c r="G2" s="354"/>
      <c r="H2" s="57"/>
      <c r="I2" s="57"/>
      <c r="J2" s="57"/>
      <c r="K2" s="57"/>
      <c r="L2" s="57"/>
      <c r="M2" s="1"/>
      <c r="N2" s="466" t="s">
        <v>897</v>
      </c>
      <c r="O2" s="466"/>
    </row>
    <row r="3" spans="1:15" ht="16.5" customHeight="1">
      <c r="A3" s="220"/>
      <c r="B3" s="245"/>
      <c r="C3" s="57"/>
      <c r="D3" s="57"/>
      <c r="E3" s="57"/>
      <c r="F3" s="57"/>
      <c r="G3" s="354"/>
      <c r="H3" s="57"/>
      <c r="I3" s="57"/>
      <c r="J3" s="57"/>
      <c r="K3" s="57"/>
      <c r="L3" s="57"/>
      <c r="M3" s="465" t="s">
        <v>900</v>
      </c>
      <c r="N3" s="469"/>
      <c r="O3" s="469"/>
    </row>
    <row r="4" spans="1:15" ht="18" customHeight="1">
      <c r="A4" s="220"/>
      <c r="B4" s="245"/>
      <c r="C4" s="57"/>
      <c r="D4" s="57"/>
      <c r="E4" s="57"/>
      <c r="F4" s="57"/>
      <c r="G4" s="354"/>
      <c r="H4" s="57"/>
      <c r="I4" s="57"/>
      <c r="J4" s="57"/>
      <c r="K4" s="57"/>
      <c r="L4" s="57"/>
      <c r="M4" s="466" t="s">
        <v>898</v>
      </c>
      <c r="N4" s="467"/>
      <c r="O4" s="467"/>
    </row>
    <row r="5" spans="1:15" ht="15" customHeight="1">
      <c r="A5" s="220"/>
      <c r="B5" s="245"/>
      <c r="C5" s="57"/>
      <c r="D5" s="57"/>
      <c r="E5" s="57"/>
      <c r="F5" s="57"/>
      <c r="G5" s="354"/>
      <c r="H5" s="57"/>
      <c r="I5" s="57"/>
      <c r="J5" s="57"/>
      <c r="K5" s="57"/>
      <c r="L5" s="466" t="s">
        <v>899</v>
      </c>
      <c r="M5" s="467"/>
      <c r="N5" s="467"/>
      <c r="O5" s="467"/>
    </row>
    <row r="6" spans="1:15" ht="18.75" customHeight="1">
      <c r="A6" s="220"/>
      <c r="B6" s="245"/>
      <c r="C6" s="57"/>
      <c r="D6" s="57"/>
      <c r="E6" s="57"/>
      <c r="F6" s="57"/>
      <c r="G6" s="354"/>
      <c r="H6" s="57"/>
      <c r="I6" s="57"/>
      <c r="J6" s="57"/>
      <c r="K6" s="57"/>
      <c r="L6" s="57"/>
      <c r="M6" s="465" t="s">
        <v>925</v>
      </c>
      <c r="N6" s="468"/>
      <c r="O6" s="468"/>
    </row>
    <row r="7" spans="1:15" ht="18.75" customHeight="1">
      <c r="A7" s="220"/>
      <c r="B7" s="245"/>
      <c r="C7" s="57"/>
      <c r="D7" s="57"/>
      <c r="E7" s="57"/>
      <c r="F7" s="57"/>
      <c r="G7" s="354"/>
      <c r="H7" s="57"/>
      <c r="I7" s="57"/>
      <c r="J7" s="57"/>
      <c r="K7" s="57"/>
      <c r="L7" s="57"/>
      <c r="M7" s="58"/>
      <c r="N7" s="221"/>
      <c r="O7" s="221"/>
    </row>
    <row r="8" spans="1:15" ht="28.5" customHeight="1">
      <c r="A8" s="556" t="s">
        <v>725</v>
      </c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222"/>
      <c r="O8" s="222"/>
    </row>
    <row r="9" spans="1:15" ht="15" customHeight="1">
      <c r="A9" s="223"/>
      <c r="B9" s="246"/>
      <c r="C9" s="222"/>
      <c r="D9" s="222"/>
      <c r="E9" s="222"/>
      <c r="F9" s="222"/>
      <c r="G9" s="332"/>
      <c r="H9" s="222"/>
      <c r="I9" s="222"/>
      <c r="J9" s="222"/>
      <c r="K9" s="222"/>
      <c r="L9" s="222"/>
      <c r="M9" s="222"/>
      <c r="N9" s="222"/>
      <c r="O9" s="409" t="s">
        <v>1</v>
      </c>
    </row>
    <row r="10" spans="1:15" ht="21" customHeight="1">
      <c r="A10" s="558" t="s">
        <v>922</v>
      </c>
      <c r="B10" s="559" t="s">
        <v>726</v>
      </c>
      <c r="C10" s="558" t="s">
        <v>727</v>
      </c>
      <c r="D10" s="558" t="s">
        <v>728</v>
      </c>
      <c r="E10" s="558"/>
      <c r="F10" s="558"/>
      <c r="G10" s="558"/>
      <c r="H10" s="562" t="s">
        <v>729</v>
      </c>
      <c r="I10" s="562"/>
      <c r="J10" s="562"/>
      <c r="K10" s="562"/>
      <c r="L10" s="562" t="s">
        <v>623</v>
      </c>
      <c r="M10" s="562"/>
      <c r="N10" s="562"/>
      <c r="O10" s="562"/>
    </row>
    <row r="11" spans="1:15" s="394" customFormat="1" ht="57.75" customHeight="1">
      <c r="A11" s="558"/>
      <c r="B11" s="559"/>
      <c r="C11" s="558"/>
      <c r="D11" s="249" t="s">
        <v>730</v>
      </c>
      <c r="E11" s="249" t="s">
        <v>731</v>
      </c>
      <c r="F11" s="249" t="s">
        <v>732</v>
      </c>
      <c r="G11" s="249" t="s">
        <v>733</v>
      </c>
      <c r="H11" s="249" t="s">
        <v>730</v>
      </c>
      <c r="I11" s="249" t="s">
        <v>731</v>
      </c>
      <c r="J11" s="249" t="s">
        <v>732</v>
      </c>
      <c r="K11" s="249" t="s">
        <v>733</v>
      </c>
      <c r="L11" s="249" t="s">
        <v>730</v>
      </c>
      <c r="M11" s="249" t="s">
        <v>731</v>
      </c>
      <c r="N11" s="249" t="s">
        <v>732</v>
      </c>
      <c r="O11" s="249" t="s">
        <v>733</v>
      </c>
    </row>
    <row r="12" spans="1:15" ht="12.75" customHeight="1">
      <c r="A12" s="249">
        <v>1</v>
      </c>
      <c r="B12" s="249">
        <v>2</v>
      </c>
      <c r="C12" s="249">
        <v>3</v>
      </c>
      <c r="D12" s="249">
        <v>4</v>
      </c>
      <c r="E12" s="249">
        <v>5</v>
      </c>
      <c r="F12" s="249">
        <v>6</v>
      </c>
      <c r="G12" s="224">
        <v>7</v>
      </c>
      <c r="H12" s="249">
        <v>8</v>
      </c>
      <c r="I12" s="249">
        <v>9</v>
      </c>
      <c r="J12" s="249">
        <v>10</v>
      </c>
      <c r="K12" s="249">
        <v>11</v>
      </c>
      <c r="L12" s="249">
        <v>12</v>
      </c>
      <c r="M12" s="249">
        <v>13</v>
      </c>
      <c r="N12" s="249">
        <v>14</v>
      </c>
      <c r="O12" s="249">
        <v>15</v>
      </c>
    </row>
    <row r="13" spans="1:15" ht="42.75" customHeight="1">
      <c r="A13" s="452" t="s">
        <v>49</v>
      </c>
      <c r="B13" s="225" t="s">
        <v>207</v>
      </c>
      <c r="C13" s="224"/>
      <c r="D13" s="227">
        <f>D14</f>
        <v>0</v>
      </c>
      <c r="E13" s="227">
        <f>E14</f>
        <v>0</v>
      </c>
      <c r="F13" s="228">
        <v>500.3</v>
      </c>
      <c r="G13" s="340">
        <f>SUM(D13:F13)</f>
        <v>500.3</v>
      </c>
      <c r="H13" s="228">
        <f>H14</f>
        <v>0</v>
      </c>
      <c r="I13" s="228">
        <f>I14</f>
        <v>0</v>
      </c>
      <c r="J13" s="228">
        <v>500.3</v>
      </c>
      <c r="K13" s="228">
        <f>SUM(H13:J13)</f>
        <v>500.3</v>
      </c>
      <c r="L13" s="228">
        <f>D13-H13</f>
        <v>0</v>
      </c>
      <c r="M13" s="228">
        <f>E13-I13</f>
        <v>0</v>
      </c>
      <c r="N13" s="228">
        <f>F13-J13</f>
        <v>0</v>
      </c>
      <c r="O13" s="228">
        <f>G13-K13</f>
        <v>0</v>
      </c>
    </row>
    <row r="14" spans="1:15" ht="32.25" customHeight="1">
      <c r="A14" s="453" t="s">
        <v>690</v>
      </c>
      <c r="B14" s="247" t="s">
        <v>734</v>
      </c>
      <c r="C14" s="249" t="s">
        <v>735</v>
      </c>
      <c r="D14" s="229"/>
      <c r="E14" s="230"/>
      <c r="F14" s="230">
        <v>500.3</v>
      </c>
      <c r="G14" s="340">
        <f>SUM(D14:F14)</f>
        <v>500.3</v>
      </c>
      <c r="H14" s="230"/>
      <c r="I14" s="230"/>
      <c r="J14" s="230">
        <v>500.3</v>
      </c>
      <c r="K14" s="228">
        <f>SUM(H14:J14)</f>
        <v>500.3</v>
      </c>
      <c r="L14" s="228"/>
      <c r="M14" s="228"/>
      <c r="N14" s="228"/>
      <c r="O14" s="228">
        <f aca="true" t="shared" si="0" ref="O14:O40">G14-K14</f>
        <v>0</v>
      </c>
    </row>
    <row r="15" spans="1:15" ht="22.5" customHeight="1">
      <c r="A15" s="454" t="s">
        <v>62</v>
      </c>
      <c r="B15" s="458" t="s">
        <v>405</v>
      </c>
      <c r="C15" s="249"/>
      <c r="D15" s="231">
        <f>D16+D17</f>
        <v>46762</v>
      </c>
      <c r="E15" s="231">
        <f>E16+E17</f>
        <v>0</v>
      </c>
      <c r="F15" s="231">
        <f>F16+F17</f>
        <v>3199.15</v>
      </c>
      <c r="G15" s="340">
        <f aca="true" t="shared" si="1" ref="G15:G21">D15+E15+F15</f>
        <v>49961.15</v>
      </c>
      <c r="H15" s="228">
        <f>H16+H17</f>
        <v>46762</v>
      </c>
      <c r="I15" s="228">
        <f>I16+I17</f>
        <v>0</v>
      </c>
      <c r="J15" s="228">
        <f>SUM(J17)</f>
        <v>3199.15</v>
      </c>
      <c r="K15" s="228">
        <f>H15+I15+J15</f>
        <v>49961.15</v>
      </c>
      <c r="L15" s="228">
        <f>D15-H15</f>
        <v>0</v>
      </c>
      <c r="M15" s="228">
        <f>E15-I15</f>
        <v>0</v>
      </c>
      <c r="N15" s="228">
        <f>F15-J15</f>
        <v>0</v>
      </c>
      <c r="O15" s="228">
        <f t="shared" si="0"/>
        <v>0</v>
      </c>
    </row>
    <row r="16" spans="1:15" ht="60" customHeight="1">
      <c r="A16" s="453" t="s">
        <v>736</v>
      </c>
      <c r="B16" s="393" t="s">
        <v>737</v>
      </c>
      <c r="C16" s="249" t="s">
        <v>735</v>
      </c>
      <c r="D16" s="232">
        <v>46762</v>
      </c>
      <c r="E16" s="228"/>
      <c r="F16" s="228"/>
      <c r="G16" s="340">
        <f t="shared" si="1"/>
        <v>46762</v>
      </c>
      <c r="H16" s="230">
        <v>46762</v>
      </c>
      <c r="I16" s="228"/>
      <c r="J16" s="228"/>
      <c r="K16" s="228">
        <f>SUM(H16:J16)</f>
        <v>46762</v>
      </c>
      <c r="L16" s="228"/>
      <c r="M16" s="228"/>
      <c r="N16" s="228"/>
      <c r="O16" s="228">
        <f t="shared" si="0"/>
        <v>0</v>
      </c>
    </row>
    <row r="17" spans="1:15" ht="49.5" customHeight="1">
      <c r="A17" s="453" t="s">
        <v>738</v>
      </c>
      <c r="B17" s="393" t="s">
        <v>737</v>
      </c>
      <c r="C17" s="249" t="s">
        <v>735</v>
      </c>
      <c r="D17" s="230"/>
      <c r="E17" s="230"/>
      <c r="F17" s="230">
        <v>3199.15</v>
      </c>
      <c r="G17" s="340">
        <f t="shared" si="1"/>
        <v>3199.15</v>
      </c>
      <c r="H17" s="228"/>
      <c r="I17" s="230"/>
      <c r="J17" s="230">
        <v>3199.15</v>
      </c>
      <c r="K17" s="228">
        <f>SUM(H17:J17)</f>
        <v>3199.15</v>
      </c>
      <c r="L17" s="228"/>
      <c r="M17" s="228"/>
      <c r="N17" s="228"/>
      <c r="O17" s="228">
        <f t="shared" si="0"/>
        <v>0</v>
      </c>
    </row>
    <row r="18" spans="1:15" ht="30" customHeight="1">
      <c r="A18" s="224" t="s">
        <v>65</v>
      </c>
      <c r="B18" s="226" t="s">
        <v>208</v>
      </c>
      <c r="C18" s="249"/>
      <c r="D18" s="233">
        <f aca="true" t="shared" si="2" ref="D18:F19">D19</f>
        <v>3562800</v>
      </c>
      <c r="E18" s="233">
        <f t="shared" si="2"/>
        <v>222192.029</v>
      </c>
      <c r="F18" s="233">
        <f t="shared" si="2"/>
        <v>3752.816</v>
      </c>
      <c r="G18" s="341">
        <f t="shared" si="1"/>
        <v>3788744.845</v>
      </c>
      <c r="H18" s="233">
        <f aca="true" t="shared" si="3" ref="H18:J19">H19</f>
        <v>71511.64</v>
      </c>
      <c r="I18" s="233">
        <f t="shared" si="3"/>
        <v>222192.029</v>
      </c>
      <c r="J18" s="233">
        <f t="shared" si="3"/>
        <v>3752.816</v>
      </c>
      <c r="K18" s="233">
        <f aca="true" t="shared" si="4" ref="K18:K25">H18+I18+J18</f>
        <v>297456.485</v>
      </c>
      <c r="L18" s="233">
        <f>L19</f>
        <v>3491288.36</v>
      </c>
      <c r="M18" s="228">
        <v>0</v>
      </c>
      <c r="N18" s="233">
        <f>N19</f>
        <v>0</v>
      </c>
      <c r="O18" s="228">
        <f t="shared" si="0"/>
        <v>3491288.3600000003</v>
      </c>
    </row>
    <row r="19" spans="1:24" s="331" customFormat="1" ht="66" customHeight="1">
      <c r="A19" s="455" t="s">
        <v>686</v>
      </c>
      <c r="B19" s="459" t="s">
        <v>739</v>
      </c>
      <c r="C19" s="392" t="s">
        <v>735</v>
      </c>
      <c r="D19" s="342">
        <f t="shared" si="2"/>
        <v>3562800</v>
      </c>
      <c r="E19" s="342">
        <f t="shared" si="2"/>
        <v>222192.029</v>
      </c>
      <c r="F19" s="342">
        <f t="shared" si="2"/>
        <v>3752.816</v>
      </c>
      <c r="G19" s="341">
        <f t="shared" si="1"/>
        <v>3788744.845</v>
      </c>
      <c r="H19" s="342">
        <f t="shared" si="3"/>
        <v>71511.64</v>
      </c>
      <c r="I19" s="342">
        <f t="shared" si="3"/>
        <v>222192.029</v>
      </c>
      <c r="J19" s="342">
        <f t="shared" si="3"/>
        <v>3752.816</v>
      </c>
      <c r="K19" s="341">
        <f t="shared" si="4"/>
        <v>297456.485</v>
      </c>
      <c r="L19" s="343">
        <f>D19-H19</f>
        <v>3491288.36</v>
      </c>
      <c r="M19" s="343"/>
      <c r="N19" s="342"/>
      <c r="O19" s="343">
        <f t="shared" si="0"/>
        <v>3491288.3600000003</v>
      </c>
      <c r="P19" s="344"/>
      <c r="Q19" s="344"/>
      <c r="R19" s="344"/>
      <c r="S19" s="344"/>
      <c r="T19" s="344"/>
      <c r="U19" s="344"/>
      <c r="V19" s="344"/>
      <c r="W19" s="344"/>
      <c r="X19" s="344"/>
    </row>
    <row r="20" spans="1:24" s="331" customFormat="1" ht="95.25" customHeight="1" hidden="1">
      <c r="A20" s="455"/>
      <c r="B20" s="459" t="s">
        <v>740</v>
      </c>
      <c r="C20" s="392" t="s">
        <v>735</v>
      </c>
      <c r="D20" s="342">
        <f>D21+D22+D23+D24</f>
        <v>3562800</v>
      </c>
      <c r="E20" s="342">
        <f>E21+E22+E23+E24</f>
        <v>222192.029</v>
      </c>
      <c r="F20" s="342">
        <f>F21+F22+F23+F24</f>
        <v>3752.816</v>
      </c>
      <c r="G20" s="341">
        <f t="shared" si="1"/>
        <v>3788744.845</v>
      </c>
      <c r="H20" s="342">
        <f>H21+H22+H23+H24</f>
        <v>71511.64</v>
      </c>
      <c r="I20" s="342">
        <f>I21+I22+I23+I24</f>
        <v>222192.029</v>
      </c>
      <c r="J20" s="342">
        <f>J21+J22+J23+J24</f>
        <v>3752.816</v>
      </c>
      <c r="K20" s="341">
        <f t="shared" si="4"/>
        <v>297456.485</v>
      </c>
      <c r="L20" s="342">
        <f>L21+L22+L23+L24</f>
        <v>3491288.36</v>
      </c>
      <c r="M20" s="342">
        <f>M21+M22+M23+M24</f>
        <v>0</v>
      </c>
      <c r="N20" s="342">
        <f>N21+N22+N23+N24</f>
        <v>0</v>
      </c>
      <c r="O20" s="340">
        <f t="shared" si="0"/>
        <v>3491288.3600000003</v>
      </c>
      <c r="P20" s="344"/>
      <c r="Q20" s="344"/>
      <c r="R20" s="344"/>
      <c r="S20" s="344"/>
      <c r="T20" s="344"/>
      <c r="U20" s="344"/>
      <c r="V20" s="344"/>
      <c r="W20" s="344"/>
      <c r="X20" s="344"/>
    </row>
    <row r="21" spans="1:15" s="351" customFormat="1" ht="117.75" customHeight="1">
      <c r="A21" s="456" t="s">
        <v>687</v>
      </c>
      <c r="B21" s="393" t="s">
        <v>741</v>
      </c>
      <c r="C21" s="353"/>
      <c r="D21" s="348"/>
      <c r="E21" s="349">
        <v>20130.9</v>
      </c>
      <c r="F21" s="349"/>
      <c r="G21" s="346">
        <f t="shared" si="1"/>
        <v>20130.9</v>
      </c>
      <c r="H21" s="349"/>
      <c r="I21" s="350">
        <v>20130.9</v>
      </c>
      <c r="J21" s="349"/>
      <c r="K21" s="361">
        <f t="shared" si="4"/>
        <v>20130.9</v>
      </c>
      <c r="L21" s="349"/>
      <c r="M21" s="349"/>
      <c r="N21" s="349"/>
      <c r="O21" s="349">
        <f t="shared" si="0"/>
        <v>0</v>
      </c>
    </row>
    <row r="22" spans="1:15" s="351" customFormat="1" ht="51">
      <c r="A22" s="456" t="s">
        <v>688</v>
      </c>
      <c r="B22" s="393" t="s">
        <v>742</v>
      </c>
      <c r="C22" s="353"/>
      <c r="D22" s="352"/>
      <c r="E22" s="352">
        <v>34303.57</v>
      </c>
      <c r="F22" s="352"/>
      <c r="G22" s="345">
        <f>SUM(D22:F22)</f>
        <v>34303.57</v>
      </c>
      <c r="H22" s="352"/>
      <c r="I22" s="352">
        <v>34303.57</v>
      </c>
      <c r="J22" s="352"/>
      <c r="K22" s="362">
        <f t="shared" si="4"/>
        <v>34303.57</v>
      </c>
      <c r="L22" s="349"/>
      <c r="M22" s="349"/>
      <c r="N22" s="352"/>
      <c r="O22" s="349">
        <f t="shared" si="0"/>
        <v>0</v>
      </c>
    </row>
    <row r="23" spans="1:15" s="351" customFormat="1" ht="108" customHeight="1">
      <c r="A23" s="456" t="s">
        <v>689</v>
      </c>
      <c r="B23" s="393" t="s">
        <v>743</v>
      </c>
      <c r="C23" s="353"/>
      <c r="D23" s="352"/>
      <c r="E23" s="352">
        <v>160269.907</v>
      </c>
      <c r="F23" s="352">
        <f>2390.86+1361.956</f>
        <v>3752.816</v>
      </c>
      <c r="G23" s="345">
        <f>SUM(D23:F23)</f>
        <v>164022.723</v>
      </c>
      <c r="H23" s="352"/>
      <c r="I23" s="352">
        <v>160269.907</v>
      </c>
      <c r="J23" s="352">
        <f>2390.86+1361.956</f>
        <v>3752.816</v>
      </c>
      <c r="K23" s="362">
        <f t="shared" si="4"/>
        <v>164022.723</v>
      </c>
      <c r="L23" s="349">
        <f>D23-H23</f>
        <v>0</v>
      </c>
      <c r="M23" s="349"/>
      <c r="N23" s="352"/>
      <c r="O23" s="349">
        <f t="shared" si="0"/>
        <v>0</v>
      </c>
    </row>
    <row r="24" spans="1:15" s="351" customFormat="1" ht="48" customHeight="1">
      <c r="A24" s="456" t="s">
        <v>691</v>
      </c>
      <c r="B24" s="393" t="s">
        <v>744</v>
      </c>
      <c r="C24" s="360"/>
      <c r="D24" s="348">
        <f>D25+D26+D27+D28+D29+D30+D31+D32+D33+D34+D35+D36+D37+D38+D39+D40</f>
        <v>3562800</v>
      </c>
      <c r="E24" s="348">
        <f>E25+E26+E27+E28+E29+E30+E31+E32+E33+E34+E35+E36+E37+E38+E39+E40</f>
        <v>7487.652000000001</v>
      </c>
      <c r="F24" s="348">
        <f>F25+F26+F27+F28+F29+F30+F31+F32+F33+F34+F35+F36+F37+F38+F39+F40</f>
        <v>0</v>
      </c>
      <c r="G24" s="346">
        <f>D24+E24+F24</f>
        <v>3570287.652</v>
      </c>
      <c r="H24" s="348">
        <f>H25+H26+H27+H28+H29+H30+H31+H32+H33+H34+H35+H36+H37+H38+H39+H40</f>
        <v>71511.64</v>
      </c>
      <c r="I24" s="348">
        <f>I25+I26+I27+I28+I29+I30+I31+I32+I33+I34+I35+I36+I37+I38+I39+I40</f>
        <v>7487.652000000001</v>
      </c>
      <c r="J24" s="348">
        <f>J25+J26+J27+J28+J29+J30+J31+J32+J33+J34+J35+J36+J37+J38+J39+J40</f>
        <v>0</v>
      </c>
      <c r="K24" s="361">
        <f t="shared" si="4"/>
        <v>78999.292</v>
      </c>
      <c r="L24" s="349">
        <f>D24-H24</f>
        <v>3491288.36</v>
      </c>
      <c r="M24" s="349">
        <f>E24-I24</f>
        <v>0</v>
      </c>
      <c r="N24" s="349">
        <f>F24-J24</f>
        <v>0</v>
      </c>
      <c r="O24" s="349">
        <f t="shared" si="0"/>
        <v>3491288.36</v>
      </c>
    </row>
    <row r="25" spans="1:15" s="19" customFormat="1" ht="72">
      <c r="A25" s="457"/>
      <c r="B25" s="460" t="s">
        <v>743</v>
      </c>
      <c r="C25" s="395"/>
      <c r="D25" s="396">
        <v>172198.883</v>
      </c>
      <c r="E25" s="396"/>
      <c r="F25" s="396"/>
      <c r="G25" s="397">
        <f>SUM(D25:F25)</f>
        <v>172198.883</v>
      </c>
      <c r="H25" s="398">
        <v>60872.44</v>
      </c>
      <c r="I25" s="396"/>
      <c r="J25" s="396"/>
      <c r="K25" s="399">
        <f t="shared" si="4"/>
        <v>60872.44</v>
      </c>
      <c r="L25" s="400">
        <f>D25-H25</f>
        <v>111326.443</v>
      </c>
      <c r="M25" s="400"/>
      <c r="N25" s="396"/>
      <c r="O25" s="401">
        <f t="shared" si="0"/>
        <v>111326.443</v>
      </c>
    </row>
    <row r="26" spans="1:15" s="19" customFormat="1" ht="36">
      <c r="A26" s="457"/>
      <c r="B26" s="460" t="s">
        <v>745</v>
      </c>
      <c r="C26" s="395"/>
      <c r="D26" s="402">
        <v>133064.21</v>
      </c>
      <c r="E26" s="400">
        <v>2636.42</v>
      </c>
      <c r="F26" s="400"/>
      <c r="G26" s="403">
        <f aca="true" t="shared" si="5" ref="G26:G40">D26+E26+F26</f>
        <v>135700.63</v>
      </c>
      <c r="H26" s="400"/>
      <c r="I26" s="402">
        <v>2636.42</v>
      </c>
      <c r="J26" s="400"/>
      <c r="K26" s="401">
        <f aca="true" t="shared" si="6" ref="K26:K40">SUM(H26:J26)</f>
        <v>2636.42</v>
      </c>
      <c r="L26" s="401">
        <f aca="true" t="shared" si="7" ref="L26:O41">D26-H26</f>
        <v>133064.21</v>
      </c>
      <c r="M26" s="401">
        <f t="shared" si="7"/>
        <v>0</v>
      </c>
      <c r="N26" s="401">
        <f t="shared" si="7"/>
        <v>0</v>
      </c>
      <c r="O26" s="401">
        <f t="shared" si="0"/>
        <v>133064.21</v>
      </c>
    </row>
    <row r="27" spans="1:15" s="19" customFormat="1" ht="36">
      <c r="A27" s="457"/>
      <c r="B27" s="460" t="s">
        <v>746</v>
      </c>
      <c r="C27" s="395"/>
      <c r="D27" s="402">
        <v>16401.15</v>
      </c>
      <c r="E27" s="400">
        <f>632.782+329.175</f>
        <v>961.9570000000001</v>
      </c>
      <c r="F27" s="400"/>
      <c r="G27" s="403">
        <f t="shared" si="5"/>
        <v>17363.107</v>
      </c>
      <c r="H27" s="400">
        <v>6960.87</v>
      </c>
      <c r="I27" s="402">
        <f>632.782+329.175</f>
        <v>961.9570000000001</v>
      </c>
      <c r="J27" s="400"/>
      <c r="K27" s="401">
        <f t="shared" si="6"/>
        <v>7922.827</v>
      </c>
      <c r="L27" s="401">
        <f t="shared" si="7"/>
        <v>9440.280000000002</v>
      </c>
      <c r="M27" s="401">
        <f t="shared" si="7"/>
        <v>0</v>
      </c>
      <c r="N27" s="401">
        <f t="shared" si="7"/>
        <v>0</v>
      </c>
      <c r="O27" s="401">
        <f t="shared" si="0"/>
        <v>9440.279999999999</v>
      </c>
    </row>
    <row r="28" spans="1:15" s="19" customFormat="1" ht="36">
      <c r="A28" s="457"/>
      <c r="B28" s="460" t="s">
        <v>747</v>
      </c>
      <c r="C28" s="395"/>
      <c r="D28" s="402">
        <v>104969.53</v>
      </c>
      <c r="E28" s="400">
        <v>1661.101</v>
      </c>
      <c r="F28" s="400"/>
      <c r="G28" s="403">
        <f t="shared" si="5"/>
        <v>106630.631</v>
      </c>
      <c r="H28" s="400"/>
      <c r="I28" s="402">
        <v>1661.101</v>
      </c>
      <c r="J28" s="400"/>
      <c r="K28" s="401">
        <f t="shared" si="6"/>
        <v>1661.101</v>
      </c>
      <c r="L28" s="401">
        <f t="shared" si="7"/>
        <v>104969.53</v>
      </c>
      <c r="M28" s="401">
        <f t="shared" si="7"/>
        <v>0</v>
      </c>
      <c r="N28" s="401">
        <f t="shared" si="7"/>
        <v>0</v>
      </c>
      <c r="O28" s="401">
        <f t="shared" si="0"/>
        <v>104969.53</v>
      </c>
    </row>
    <row r="29" spans="1:15" s="19" customFormat="1" ht="36">
      <c r="A29" s="457"/>
      <c r="B29" s="460" t="s">
        <v>748</v>
      </c>
      <c r="C29" s="395"/>
      <c r="D29" s="402">
        <v>57750.09</v>
      </c>
      <c r="E29" s="400">
        <v>1512.201</v>
      </c>
      <c r="F29" s="400"/>
      <c r="G29" s="403">
        <f t="shared" si="5"/>
        <v>59262.291</v>
      </c>
      <c r="H29" s="400"/>
      <c r="I29" s="402">
        <v>1512.201</v>
      </c>
      <c r="J29" s="400"/>
      <c r="K29" s="401">
        <f t="shared" si="6"/>
        <v>1512.201</v>
      </c>
      <c r="L29" s="401">
        <f t="shared" si="7"/>
        <v>57750.09</v>
      </c>
      <c r="M29" s="401">
        <f t="shared" si="7"/>
        <v>0</v>
      </c>
      <c r="N29" s="401">
        <f t="shared" si="7"/>
        <v>0</v>
      </c>
      <c r="O29" s="401">
        <f t="shared" si="0"/>
        <v>57750.09</v>
      </c>
    </row>
    <row r="30" spans="1:15" s="19" customFormat="1" ht="48">
      <c r="A30" s="457"/>
      <c r="B30" s="460" t="s">
        <v>749</v>
      </c>
      <c r="C30" s="395"/>
      <c r="D30" s="402">
        <v>118985.5</v>
      </c>
      <c r="E30" s="400"/>
      <c r="F30" s="400"/>
      <c r="G30" s="403">
        <f t="shared" si="5"/>
        <v>118985.5</v>
      </c>
      <c r="H30" s="400"/>
      <c r="I30" s="402"/>
      <c r="J30" s="400"/>
      <c r="K30" s="401">
        <f t="shared" si="6"/>
        <v>0</v>
      </c>
      <c r="L30" s="401">
        <f t="shared" si="7"/>
        <v>118985.5</v>
      </c>
      <c r="M30" s="401">
        <f t="shared" si="7"/>
        <v>0</v>
      </c>
      <c r="N30" s="401">
        <f t="shared" si="7"/>
        <v>0</v>
      </c>
      <c r="O30" s="401">
        <f t="shared" si="0"/>
        <v>118985.5</v>
      </c>
    </row>
    <row r="31" spans="1:15" s="19" customFormat="1" ht="36">
      <c r="A31" s="457"/>
      <c r="B31" s="460" t="s">
        <v>750</v>
      </c>
      <c r="C31" s="395"/>
      <c r="D31" s="402">
        <v>140738.92</v>
      </c>
      <c r="E31" s="400"/>
      <c r="F31" s="400"/>
      <c r="G31" s="403">
        <f t="shared" si="5"/>
        <v>140738.92</v>
      </c>
      <c r="H31" s="400"/>
      <c r="I31" s="402"/>
      <c r="J31" s="400"/>
      <c r="K31" s="401">
        <f t="shared" si="6"/>
        <v>0</v>
      </c>
      <c r="L31" s="401">
        <f t="shared" si="7"/>
        <v>140738.92</v>
      </c>
      <c r="M31" s="401">
        <f t="shared" si="7"/>
        <v>0</v>
      </c>
      <c r="N31" s="401">
        <f t="shared" si="7"/>
        <v>0</v>
      </c>
      <c r="O31" s="401">
        <f t="shared" si="0"/>
        <v>140738.92</v>
      </c>
    </row>
    <row r="32" spans="1:15" s="19" customFormat="1" ht="36">
      <c r="A32" s="457"/>
      <c r="B32" s="460" t="s">
        <v>751</v>
      </c>
      <c r="C32" s="395"/>
      <c r="D32" s="402">
        <v>8781.94</v>
      </c>
      <c r="E32" s="400">
        <f>542.028+173.945</f>
        <v>715.973</v>
      </c>
      <c r="F32" s="400"/>
      <c r="G32" s="403">
        <f t="shared" si="5"/>
        <v>9497.913</v>
      </c>
      <c r="H32" s="400">
        <v>3678.33</v>
      </c>
      <c r="I32" s="402">
        <f>542.028+173.945</f>
        <v>715.973</v>
      </c>
      <c r="J32" s="400"/>
      <c r="K32" s="401">
        <f t="shared" si="6"/>
        <v>4394.303</v>
      </c>
      <c r="L32" s="401">
        <f t="shared" si="7"/>
        <v>5103.610000000001</v>
      </c>
      <c r="M32" s="401">
        <f t="shared" si="7"/>
        <v>0</v>
      </c>
      <c r="N32" s="401">
        <f t="shared" si="7"/>
        <v>0</v>
      </c>
      <c r="O32" s="401">
        <f t="shared" si="0"/>
        <v>5103.610000000001</v>
      </c>
    </row>
    <row r="33" spans="1:15" s="19" customFormat="1" ht="36">
      <c r="A33" s="457"/>
      <c r="B33" s="460" t="s">
        <v>752</v>
      </c>
      <c r="C33" s="395"/>
      <c r="D33" s="402">
        <v>100768.03</v>
      </c>
      <c r="E33" s="400"/>
      <c r="F33" s="400"/>
      <c r="G33" s="403">
        <f t="shared" si="5"/>
        <v>100768.03</v>
      </c>
      <c r="H33" s="400"/>
      <c r="I33" s="402"/>
      <c r="J33" s="400"/>
      <c r="K33" s="401">
        <f t="shared" si="6"/>
        <v>0</v>
      </c>
      <c r="L33" s="401">
        <f t="shared" si="7"/>
        <v>100768.03</v>
      </c>
      <c r="M33" s="401">
        <f t="shared" si="7"/>
        <v>0</v>
      </c>
      <c r="N33" s="401">
        <f t="shared" si="7"/>
        <v>0</v>
      </c>
      <c r="O33" s="401">
        <f t="shared" si="0"/>
        <v>100768.03</v>
      </c>
    </row>
    <row r="34" spans="1:15" s="19" customFormat="1" ht="36">
      <c r="A34" s="457"/>
      <c r="B34" s="460" t="s">
        <v>753</v>
      </c>
      <c r="C34" s="395"/>
      <c r="D34" s="402">
        <v>106021.77</v>
      </c>
      <c r="E34" s="400"/>
      <c r="F34" s="400"/>
      <c r="G34" s="403">
        <f t="shared" si="5"/>
        <v>106021.77</v>
      </c>
      <c r="H34" s="400"/>
      <c r="I34" s="402"/>
      <c r="J34" s="400"/>
      <c r="K34" s="401">
        <f t="shared" si="6"/>
        <v>0</v>
      </c>
      <c r="L34" s="401">
        <f t="shared" si="7"/>
        <v>106021.77</v>
      </c>
      <c r="M34" s="401">
        <f t="shared" si="7"/>
        <v>0</v>
      </c>
      <c r="N34" s="401">
        <f t="shared" si="7"/>
        <v>0</v>
      </c>
      <c r="O34" s="401">
        <f t="shared" si="0"/>
        <v>106021.77</v>
      </c>
    </row>
    <row r="35" spans="1:15" s="19" customFormat="1" ht="36">
      <c r="A35" s="457"/>
      <c r="B35" s="460" t="s">
        <v>754</v>
      </c>
      <c r="C35" s="395"/>
      <c r="D35" s="402">
        <v>134739.03</v>
      </c>
      <c r="E35" s="400"/>
      <c r="F35" s="400"/>
      <c r="G35" s="403">
        <f t="shared" si="5"/>
        <v>134739.03</v>
      </c>
      <c r="H35" s="400"/>
      <c r="I35" s="402"/>
      <c r="J35" s="400"/>
      <c r="K35" s="401">
        <f t="shared" si="6"/>
        <v>0</v>
      </c>
      <c r="L35" s="401">
        <f t="shared" si="7"/>
        <v>134739.03</v>
      </c>
      <c r="M35" s="401">
        <f t="shared" si="7"/>
        <v>0</v>
      </c>
      <c r="N35" s="401">
        <f t="shared" si="7"/>
        <v>0</v>
      </c>
      <c r="O35" s="401">
        <f t="shared" si="0"/>
        <v>134739.03</v>
      </c>
    </row>
    <row r="36" spans="1:15" s="19" customFormat="1" ht="36">
      <c r="A36" s="457"/>
      <c r="B36" s="460" t="s">
        <v>755</v>
      </c>
      <c r="C36" s="395"/>
      <c r="D36" s="402">
        <v>131646.52</v>
      </c>
      <c r="E36" s="400"/>
      <c r="F36" s="400"/>
      <c r="G36" s="403">
        <f t="shared" si="5"/>
        <v>131646.52</v>
      </c>
      <c r="H36" s="400"/>
      <c r="I36" s="402"/>
      <c r="J36" s="400"/>
      <c r="K36" s="401">
        <f t="shared" si="6"/>
        <v>0</v>
      </c>
      <c r="L36" s="401">
        <f t="shared" si="7"/>
        <v>131646.52</v>
      </c>
      <c r="M36" s="401">
        <f t="shared" si="7"/>
        <v>0</v>
      </c>
      <c r="N36" s="401">
        <f t="shared" si="7"/>
        <v>0</v>
      </c>
      <c r="O36" s="401">
        <f t="shared" si="0"/>
        <v>131646.52</v>
      </c>
    </row>
    <row r="37" spans="1:15" s="19" customFormat="1" ht="48">
      <c r="A37" s="457"/>
      <c r="B37" s="460" t="s">
        <v>756</v>
      </c>
      <c r="C37" s="395"/>
      <c r="D37" s="402">
        <v>108809.18</v>
      </c>
      <c r="E37" s="400"/>
      <c r="F37" s="400"/>
      <c r="G37" s="403">
        <f t="shared" si="5"/>
        <v>108809.18</v>
      </c>
      <c r="H37" s="400"/>
      <c r="I37" s="402"/>
      <c r="J37" s="400"/>
      <c r="K37" s="401">
        <f t="shared" si="6"/>
        <v>0</v>
      </c>
      <c r="L37" s="401">
        <f t="shared" si="7"/>
        <v>108809.18</v>
      </c>
      <c r="M37" s="401">
        <f t="shared" si="7"/>
        <v>0</v>
      </c>
      <c r="N37" s="401">
        <f t="shared" si="7"/>
        <v>0</v>
      </c>
      <c r="O37" s="401">
        <f t="shared" si="0"/>
        <v>108809.18</v>
      </c>
    </row>
    <row r="38" spans="1:15" s="19" customFormat="1" ht="36">
      <c r="A38" s="457"/>
      <c r="B38" s="460" t="s">
        <v>757</v>
      </c>
      <c r="C38" s="395"/>
      <c r="D38" s="402">
        <v>206545.85</v>
      </c>
      <c r="E38" s="400"/>
      <c r="F38" s="400"/>
      <c r="G38" s="403">
        <f t="shared" si="5"/>
        <v>206545.85</v>
      </c>
      <c r="H38" s="400"/>
      <c r="I38" s="402"/>
      <c r="J38" s="400"/>
      <c r="K38" s="401">
        <f t="shared" si="6"/>
        <v>0</v>
      </c>
      <c r="L38" s="401">
        <f t="shared" si="7"/>
        <v>206545.85</v>
      </c>
      <c r="M38" s="401">
        <f t="shared" si="7"/>
        <v>0</v>
      </c>
      <c r="N38" s="401">
        <f t="shared" si="7"/>
        <v>0</v>
      </c>
      <c r="O38" s="401">
        <f t="shared" si="0"/>
        <v>206545.85</v>
      </c>
    </row>
    <row r="39" spans="1:15" s="19" customFormat="1" ht="36">
      <c r="A39" s="457"/>
      <c r="B39" s="460" t="s">
        <v>758</v>
      </c>
      <c r="C39" s="395"/>
      <c r="D39" s="402">
        <v>219180.79</v>
      </c>
      <c r="E39" s="400"/>
      <c r="F39" s="400"/>
      <c r="G39" s="403">
        <f t="shared" si="5"/>
        <v>219180.79</v>
      </c>
      <c r="H39" s="400"/>
      <c r="I39" s="402"/>
      <c r="J39" s="400"/>
      <c r="K39" s="401">
        <f t="shared" si="6"/>
        <v>0</v>
      </c>
      <c r="L39" s="401">
        <f t="shared" si="7"/>
        <v>219180.79</v>
      </c>
      <c r="M39" s="401">
        <f t="shared" si="7"/>
        <v>0</v>
      </c>
      <c r="N39" s="401">
        <f t="shared" si="7"/>
        <v>0</v>
      </c>
      <c r="O39" s="401">
        <f t="shared" si="0"/>
        <v>219180.79</v>
      </c>
    </row>
    <row r="40" spans="1:15" s="19" customFormat="1" ht="48">
      <c r="A40" s="457"/>
      <c r="B40" s="460" t="s">
        <v>759</v>
      </c>
      <c r="C40" s="395"/>
      <c r="D40" s="402">
        <v>1802198.607</v>
      </c>
      <c r="E40" s="400"/>
      <c r="F40" s="400"/>
      <c r="G40" s="403">
        <f t="shared" si="5"/>
        <v>1802198.607</v>
      </c>
      <c r="H40" s="400"/>
      <c r="I40" s="402"/>
      <c r="J40" s="400"/>
      <c r="K40" s="401">
        <f t="shared" si="6"/>
        <v>0</v>
      </c>
      <c r="L40" s="401">
        <f t="shared" si="7"/>
        <v>1802198.607</v>
      </c>
      <c r="M40" s="401">
        <f t="shared" si="7"/>
        <v>0</v>
      </c>
      <c r="N40" s="401">
        <f t="shared" si="7"/>
        <v>0</v>
      </c>
      <c r="O40" s="401">
        <f t="shared" si="0"/>
        <v>1802198.607</v>
      </c>
    </row>
    <row r="41" spans="1:15" ht="25.5">
      <c r="A41" s="452" t="s">
        <v>760</v>
      </c>
      <c r="B41" s="226" t="s">
        <v>209</v>
      </c>
      <c r="C41" s="249"/>
      <c r="D41" s="231">
        <f>D42+D43+D44+D45+D46+D47+D48</f>
        <v>0</v>
      </c>
      <c r="E41" s="231">
        <f>E42+E43+E44+E45+E46+E47+E48</f>
        <v>5159</v>
      </c>
      <c r="F41" s="231">
        <f>F42+F43+F44+F45+F46+F47+F48</f>
        <v>34611.93965</v>
      </c>
      <c r="G41" s="340">
        <f>D41+E41+F41</f>
        <v>39770.93965</v>
      </c>
      <c r="H41" s="231">
        <f>H42+H43+H44+H45+H46+H47+H48</f>
        <v>0</v>
      </c>
      <c r="I41" s="231">
        <f>I42+I43+I44+I45+I46+I47+I48</f>
        <v>2333.3869999999997</v>
      </c>
      <c r="J41" s="231">
        <f>J42+J43+J44+J45+J46+J47+J48</f>
        <v>32300.17962</v>
      </c>
      <c r="K41" s="228">
        <f>H41+I41+J41</f>
        <v>34633.56662</v>
      </c>
      <c r="L41" s="228">
        <f t="shared" si="7"/>
        <v>0</v>
      </c>
      <c r="M41" s="228">
        <f t="shared" si="7"/>
        <v>2825.6130000000003</v>
      </c>
      <c r="N41" s="228">
        <f t="shared" si="7"/>
        <v>2311.7600300000013</v>
      </c>
      <c r="O41" s="228">
        <f t="shared" si="7"/>
        <v>5137.3730300000025</v>
      </c>
    </row>
    <row r="42" spans="1:15" ht="38.25">
      <c r="A42" s="453" t="s">
        <v>761</v>
      </c>
      <c r="B42" s="393" t="s">
        <v>764</v>
      </c>
      <c r="C42" s="249" t="s">
        <v>735</v>
      </c>
      <c r="D42" s="232"/>
      <c r="E42" s="230"/>
      <c r="F42" s="230">
        <v>7756.51431</v>
      </c>
      <c r="G42" s="340">
        <f aca="true" t="shared" si="8" ref="G42:G49">D42+E42+F42</f>
        <v>7756.51431</v>
      </c>
      <c r="H42" s="234"/>
      <c r="I42" s="234"/>
      <c r="J42" s="230">
        <v>6746.96541</v>
      </c>
      <c r="K42" s="228">
        <f aca="true" t="shared" si="9" ref="K42:K48">H42+I42+J42</f>
        <v>6746.96541</v>
      </c>
      <c r="L42" s="230"/>
      <c r="M42" s="230"/>
      <c r="N42" s="230">
        <f>F42-K42</f>
        <v>1009.5488999999998</v>
      </c>
      <c r="O42" s="228">
        <f aca="true" t="shared" si="10" ref="O42:O68">G42-K42</f>
        <v>1009.5488999999998</v>
      </c>
    </row>
    <row r="43" spans="1:15" ht="63.75">
      <c r="A43" s="453" t="s">
        <v>762</v>
      </c>
      <c r="B43" s="247" t="s">
        <v>766</v>
      </c>
      <c r="C43" s="249" t="s">
        <v>735</v>
      </c>
      <c r="D43" s="232"/>
      <c r="E43" s="230"/>
      <c r="F43" s="230">
        <v>2862.92534</v>
      </c>
      <c r="G43" s="340">
        <f t="shared" si="8"/>
        <v>2862.92534</v>
      </c>
      <c r="H43" s="234"/>
      <c r="I43" s="234"/>
      <c r="J43" s="230">
        <v>2862.92534</v>
      </c>
      <c r="K43" s="228">
        <f t="shared" si="9"/>
        <v>2862.92534</v>
      </c>
      <c r="L43" s="230"/>
      <c r="M43" s="230"/>
      <c r="N43" s="230"/>
      <c r="O43" s="228">
        <f t="shared" si="10"/>
        <v>0</v>
      </c>
    </row>
    <row r="44" spans="1:15" ht="63.75">
      <c r="A44" s="453" t="s">
        <v>763</v>
      </c>
      <c r="B44" s="247" t="s">
        <v>177</v>
      </c>
      <c r="C44" s="249" t="s">
        <v>735</v>
      </c>
      <c r="D44" s="232"/>
      <c r="E44" s="230"/>
      <c r="F44" s="230">
        <v>23992.5</v>
      </c>
      <c r="G44" s="340">
        <f t="shared" si="8"/>
        <v>23992.5</v>
      </c>
      <c r="H44" s="230"/>
      <c r="I44" s="230"/>
      <c r="J44" s="234">
        <v>22690.28887</v>
      </c>
      <c r="K44" s="228">
        <f t="shared" si="9"/>
        <v>22690.28887</v>
      </c>
      <c r="L44" s="230"/>
      <c r="M44" s="230"/>
      <c r="N44" s="230">
        <f>F44-J44</f>
        <v>1302.2111299999997</v>
      </c>
      <c r="O44" s="228">
        <f t="shared" si="10"/>
        <v>1302.2111299999997</v>
      </c>
    </row>
    <row r="45" spans="1:15" ht="63.75">
      <c r="A45" s="453" t="s">
        <v>765</v>
      </c>
      <c r="B45" s="247" t="s">
        <v>769</v>
      </c>
      <c r="C45" s="249" t="s">
        <v>735</v>
      </c>
      <c r="D45" s="232"/>
      <c r="E45" s="230">
        <v>1275</v>
      </c>
      <c r="F45" s="230"/>
      <c r="G45" s="340">
        <f t="shared" si="8"/>
        <v>1275</v>
      </c>
      <c r="H45" s="230"/>
      <c r="I45" s="234">
        <v>1241.387</v>
      </c>
      <c r="J45" s="230"/>
      <c r="K45" s="228">
        <f t="shared" si="9"/>
        <v>1241.387</v>
      </c>
      <c r="L45" s="230"/>
      <c r="M45" s="230">
        <f>E45-K45</f>
        <v>33.613000000000056</v>
      </c>
      <c r="N45" s="230">
        <f>F45-J45</f>
        <v>0</v>
      </c>
      <c r="O45" s="228">
        <f t="shared" si="10"/>
        <v>33.613000000000056</v>
      </c>
    </row>
    <row r="46" spans="1:15" ht="63.75">
      <c r="A46" s="453" t="s">
        <v>767</v>
      </c>
      <c r="B46" s="247" t="s">
        <v>771</v>
      </c>
      <c r="C46" s="249" t="s">
        <v>735</v>
      </c>
      <c r="D46" s="232"/>
      <c r="E46" s="230">
        <v>1276</v>
      </c>
      <c r="F46" s="230"/>
      <c r="G46" s="340">
        <f t="shared" si="8"/>
        <v>1276</v>
      </c>
      <c r="H46" s="230"/>
      <c r="I46" s="234">
        <v>1092</v>
      </c>
      <c r="J46" s="230"/>
      <c r="K46" s="228">
        <f t="shared" si="9"/>
        <v>1092</v>
      </c>
      <c r="L46" s="230"/>
      <c r="M46" s="230">
        <f>E46-K46</f>
        <v>184</v>
      </c>
      <c r="N46" s="230"/>
      <c r="O46" s="228">
        <f t="shared" si="10"/>
        <v>184</v>
      </c>
    </row>
    <row r="47" spans="1:15" ht="89.25">
      <c r="A47" s="453" t="s">
        <v>768</v>
      </c>
      <c r="B47" s="247" t="s">
        <v>772</v>
      </c>
      <c r="C47" s="249" t="s">
        <v>735</v>
      </c>
      <c r="D47" s="232"/>
      <c r="E47" s="230">
        <v>608</v>
      </c>
      <c r="F47" s="230"/>
      <c r="G47" s="340">
        <f t="shared" si="8"/>
        <v>608</v>
      </c>
      <c r="H47" s="230"/>
      <c r="I47" s="234"/>
      <c r="J47" s="230"/>
      <c r="K47" s="228">
        <f t="shared" si="9"/>
        <v>0</v>
      </c>
      <c r="L47" s="230"/>
      <c r="M47" s="230"/>
      <c r="N47" s="230"/>
      <c r="O47" s="228">
        <f>L47+M47+N47</f>
        <v>0</v>
      </c>
    </row>
    <row r="48" spans="1:15" ht="76.5">
      <c r="A48" s="453" t="s">
        <v>770</v>
      </c>
      <c r="B48" s="247" t="s">
        <v>773</v>
      </c>
      <c r="C48" s="249" t="s">
        <v>735</v>
      </c>
      <c r="D48" s="232"/>
      <c r="E48" s="230">
        <v>2000</v>
      </c>
      <c r="F48" s="230"/>
      <c r="G48" s="228">
        <f t="shared" si="8"/>
        <v>2000</v>
      </c>
      <c r="H48" s="230"/>
      <c r="I48" s="234">
        <v>0</v>
      </c>
      <c r="J48" s="230"/>
      <c r="K48" s="228">
        <f t="shared" si="9"/>
        <v>0</v>
      </c>
      <c r="L48" s="230"/>
      <c r="M48" s="230">
        <f>G48-I48</f>
        <v>2000</v>
      </c>
      <c r="N48" s="230"/>
      <c r="O48" s="228">
        <f>L48+M48+N48</f>
        <v>2000</v>
      </c>
    </row>
    <row r="49" spans="1:15" ht="15">
      <c r="A49" s="452" t="s">
        <v>71</v>
      </c>
      <c r="B49" s="225" t="s">
        <v>210</v>
      </c>
      <c r="C49" s="249"/>
      <c r="D49" s="231">
        <f>D50+D51</f>
        <v>0</v>
      </c>
      <c r="E49" s="231">
        <f>E50+E51</f>
        <v>0</v>
      </c>
      <c r="F49" s="231">
        <f>F50+F51</f>
        <v>5448.61685</v>
      </c>
      <c r="G49" s="340">
        <f t="shared" si="8"/>
        <v>5448.61685</v>
      </c>
      <c r="H49" s="231">
        <f>H50+H51</f>
        <v>0</v>
      </c>
      <c r="I49" s="231">
        <f>I50+I51</f>
        <v>0</v>
      </c>
      <c r="J49" s="231">
        <f>J50+J51</f>
        <v>4044.92</v>
      </c>
      <c r="K49" s="228">
        <f>H49+I49+J49</f>
        <v>4044.92</v>
      </c>
      <c r="L49" s="228">
        <f>D49-H49</f>
        <v>0</v>
      </c>
      <c r="M49" s="228">
        <f>E49-I49</f>
        <v>0</v>
      </c>
      <c r="N49" s="228">
        <f>F49-J49</f>
        <v>1403.6968500000003</v>
      </c>
      <c r="O49" s="228">
        <f t="shared" si="10"/>
        <v>1403.6968500000003</v>
      </c>
    </row>
    <row r="50" spans="1:15" ht="38.25">
      <c r="A50" s="453" t="s">
        <v>774</v>
      </c>
      <c r="B50" s="247" t="s">
        <v>775</v>
      </c>
      <c r="C50" s="249" t="s">
        <v>735</v>
      </c>
      <c r="D50" s="232"/>
      <c r="E50" s="230"/>
      <c r="F50" s="230">
        <f>323.77+3721.15</f>
        <v>4044.92</v>
      </c>
      <c r="G50" s="228">
        <f>SUM(D50:F50)</f>
        <v>4044.92</v>
      </c>
      <c r="H50" s="230"/>
      <c r="I50" s="230"/>
      <c r="J50" s="230">
        <f>323.77+3721.15</f>
        <v>4044.92</v>
      </c>
      <c r="K50" s="228">
        <f>SUM(H50:J50)</f>
        <v>4044.92</v>
      </c>
      <c r="L50" s="230"/>
      <c r="M50" s="230"/>
      <c r="N50" s="230"/>
      <c r="O50" s="228">
        <f t="shared" si="10"/>
        <v>0</v>
      </c>
    </row>
    <row r="51" spans="1:15" ht="51">
      <c r="A51" s="453" t="s">
        <v>776</v>
      </c>
      <c r="B51" s="247" t="s">
        <v>777</v>
      </c>
      <c r="C51" s="249" t="s">
        <v>735</v>
      </c>
      <c r="D51" s="232"/>
      <c r="E51" s="230"/>
      <c r="F51" s="230">
        <v>1403.69685</v>
      </c>
      <c r="G51" s="228">
        <f>SUM(D51:F51)</f>
        <v>1403.69685</v>
      </c>
      <c r="H51" s="230"/>
      <c r="I51" s="230"/>
      <c r="J51" s="230"/>
      <c r="K51" s="228">
        <f>SUM(H51:J51)</f>
        <v>0</v>
      </c>
      <c r="L51" s="230"/>
      <c r="M51" s="230"/>
      <c r="N51" s="230">
        <f>F51-J51</f>
        <v>1403.69685</v>
      </c>
      <c r="O51" s="228">
        <f t="shared" si="10"/>
        <v>1403.69685</v>
      </c>
    </row>
    <row r="52" spans="1:15" ht="15">
      <c r="A52" s="452" t="s">
        <v>77</v>
      </c>
      <c r="B52" s="225" t="s">
        <v>211</v>
      </c>
      <c r="C52" s="393"/>
      <c r="D52" s="231">
        <f>D53+D54+D55+D56+D57+D58+D59+D60+D62+D63</f>
        <v>0</v>
      </c>
      <c r="E52" s="231">
        <f>E53+E54+E55+E56+E57+E58+E59+E60+E62+E63</f>
        <v>4427.3</v>
      </c>
      <c r="F52" s="231">
        <f>F53+F54+F55+F56+F57+F58+F59+F60+F61+F62+F63</f>
        <v>3977.4727199999998</v>
      </c>
      <c r="G52" s="231">
        <f>D52+E52+F52</f>
        <v>8404.77272</v>
      </c>
      <c r="H52" s="231">
        <f>H53+H54+H55+H56+H57+H58+H59+H60+H62+H63</f>
        <v>0</v>
      </c>
      <c r="I52" s="231">
        <f>I53+I54+I55+I56+I57+I58+I59+I60+I62+I63</f>
        <v>4427.3</v>
      </c>
      <c r="J52" s="231">
        <f>J53+J54+J55+J56+J57+J58+J59+J60+J61+J62+J63</f>
        <v>2600.27272</v>
      </c>
      <c r="K52" s="231">
        <f>H52+I52+J52</f>
        <v>7027.57272</v>
      </c>
      <c r="L52" s="231">
        <f>D52-H52</f>
        <v>0</v>
      </c>
      <c r="M52" s="231">
        <f>E52-I52</f>
        <v>0</v>
      </c>
      <c r="N52" s="231">
        <f>F52-J52</f>
        <v>1377.1999999999998</v>
      </c>
      <c r="O52" s="231">
        <f t="shared" si="10"/>
        <v>1377.2000000000007</v>
      </c>
    </row>
    <row r="53" spans="1:15" ht="38.25">
      <c r="A53" s="453" t="s">
        <v>778</v>
      </c>
      <c r="B53" s="247" t="s">
        <v>294</v>
      </c>
      <c r="C53" s="249" t="s">
        <v>735</v>
      </c>
      <c r="D53" s="232"/>
      <c r="E53" s="230"/>
      <c r="F53" s="230">
        <v>260.6</v>
      </c>
      <c r="G53" s="228">
        <f aca="true" t="shared" si="11" ref="G53:G68">D53+E53+F53</f>
        <v>260.6</v>
      </c>
      <c r="H53" s="230"/>
      <c r="I53" s="230"/>
      <c r="J53" s="230">
        <v>260.6</v>
      </c>
      <c r="K53" s="231">
        <f aca="true" t="shared" si="12" ref="K53:K63">H53+I53+J53</f>
        <v>260.6</v>
      </c>
      <c r="L53" s="231"/>
      <c r="M53" s="231"/>
      <c r="N53" s="232"/>
      <c r="O53" s="231">
        <f t="shared" si="10"/>
        <v>0</v>
      </c>
    </row>
    <row r="54" spans="1:15" ht="25.5">
      <c r="A54" s="453" t="s">
        <v>779</v>
      </c>
      <c r="B54" s="247" t="s">
        <v>304</v>
      </c>
      <c r="C54" s="249" t="s">
        <v>735</v>
      </c>
      <c r="D54" s="232"/>
      <c r="E54" s="230"/>
      <c r="F54" s="230"/>
      <c r="G54" s="228">
        <f t="shared" si="11"/>
        <v>0</v>
      </c>
      <c r="H54" s="230"/>
      <c r="I54" s="230"/>
      <c r="J54" s="230"/>
      <c r="K54" s="231">
        <f t="shared" si="12"/>
        <v>0</v>
      </c>
      <c r="L54" s="231"/>
      <c r="M54" s="231"/>
      <c r="N54" s="232"/>
      <c r="O54" s="231">
        <f t="shared" si="10"/>
        <v>0</v>
      </c>
    </row>
    <row r="55" spans="1:15" ht="38.25">
      <c r="A55" s="453" t="s">
        <v>780</v>
      </c>
      <c r="B55" s="247" t="s">
        <v>295</v>
      </c>
      <c r="C55" s="249" t="s">
        <v>712</v>
      </c>
      <c r="D55" s="229"/>
      <c r="E55" s="230"/>
      <c r="F55" s="232"/>
      <c r="G55" s="228">
        <f t="shared" si="11"/>
        <v>0</v>
      </c>
      <c r="H55" s="230"/>
      <c r="I55" s="230"/>
      <c r="J55" s="230"/>
      <c r="K55" s="231">
        <f t="shared" si="12"/>
        <v>0</v>
      </c>
      <c r="L55" s="231"/>
      <c r="M55" s="231"/>
      <c r="N55" s="232"/>
      <c r="O55" s="231">
        <f t="shared" si="10"/>
        <v>0</v>
      </c>
    </row>
    <row r="56" spans="1:15" ht="25.5">
      <c r="A56" s="453" t="s">
        <v>781</v>
      </c>
      <c r="B56" s="247" t="s">
        <v>296</v>
      </c>
      <c r="C56" s="249" t="s">
        <v>735</v>
      </c>
      <c r="D56" s="232"/>
      <c r="E56" s="230"/>
      <c r="F56" s="230"/>
      <c r="G56" s="228">
        <f t="shared" si="11"/>
        <v>0</v>
      </c>
      <c r="H56" s="230"/>
      <c r="I56" s="230"/>
      <c r="J56" s="230"/>
      <c r="K56" s="231">
        <f t="shared" si="12"/>
        <v>0</v>
      </c>
      <c r="L56" s="231"/>
      <c r="M56" s="231"/>
      <c r="N56" s="232"/>
      <c r="O56" s="231">
        <f t="shared" si="10"/>
        <v>0</v>
      </c>
    </row>
    <row r="57" spans="1:15" ht="25.5">
      <c r="A57" s="453" t="s">
        <v>782</v>
      </c>
      <c r="B57" s="247" t="s">
        <v>297</v>
      </c>
      <c r="C57" s="249" t="s">
        <v>735</v>
      </c>
      <c r="D57" s="232"/>
      <c r="E57" s="230"/>
      <c r="F57" s="230"/>
      <c r="G57" s="228">
        <f t="shared" si="11"/>
        <v>0</v>
      </c>
      <c r="H57" s="230"/>
      <c r="I57" s="230"/>
      <c r="J57" s="230"/>
      <c r="K57" s="231">
        <f t="shared" si="12"/>
        <v>0</v>
      </c>
      <c r="L57" s="231"/>
      <c r="M57" s="231"/>
      <c r="N57" s="232"/>
      <c r="O57" s="231">
        <f t="shared" si="10"/>
        <v>0</v>
      </c>
    </row>
    <row r="58" spans="1:15" ht="25.5">
      <c r="A58" s="453" t="s">
        <v>783</v>
      </c>
      <c r="B58" s="247" t="s">
        <v>298</v>
      </c>
      <c r="C58" s="249" t="s">
        <v>735</v>
      </c>
      <c r="D58" s="232"/>
      <c r="E58" s="230"/>
      <c r="F58" s="230">
        <v>104.6</v>
      </c>
      <c r="G58" s="228">
        <f t="shared" si="11"/>
        <v>104.6</v>
      </c>
      <c r="H58" s="230"/>
      <c r="I58" s="230"/>
      <c r="J58" s="230">
        <v>104.6</v>
      </c>
      <c r="K58" s="231">
        <f t="shared" si="12"/>
        <v>104.6</v>
      </c>
      <c r="L58" s="231"/>
      <c r="M58" s="231"/>
      <c r="N58" s="232"/>
      <c r="O58" s="231">
        <f t="shared" si="10"/>
        <v>0</v>
      </c>
    </row>
    <row r="59" spans="1:15" ht="25.5">
      <c r="A59" s="453" t="s">
        <v>784</v>
      </c>
      <c r="B59" s="247" t="s">
        <v>301</v>
      </c>
      <c r="C59" s="249" t="s">
        <v>735</v>
      </c>
      <c r="D59" s="232"/>
      <c r="E59" s="230"/>
      <c r="F59" s="230">
        <v>175.8</v>
      </c>
      <c r="G59" s="228">
        <f t="shared" si="11"/>
        <v>175.8</v>
      </c>
      <c r="H59" s="230"/>
      <c r="I59" s="230"/>
      <c r="J59" s="230">
        <v>175.8</v>
      </c>
      <c r="K59" s="231">
        <f t="shared" si="12"/>
        <v>175.8</v>
      </c>
      <c r="L59" s="231"/>
      <c r="M59" s="231"/>
      <c r="N59" s="232"/>
      <c r="O59" s="231">
        <f t="shared" si="10"/>
        <v>0</v>
      </c>
    </row>
    <row r="60" spans="1:15" ht="25.5">
      <c r="A60" s="453" t="s">
        <v>785</v>
      </c>
      <c r="B60" s="247" t="s">
        <v>302</v>
      </c>
      <c r="C60" s="249" t="s">
        <v>735</v>
      </c>
      <c r="D60" s="232"/>
      <c r="E60" s="230"/>
      <c r="F60" s="230">
        <v>104.3</v>
      </c>
      <c r="G60" s="228">
        <f t="shared" si="11"/>
        <v>104.3</v>
      </c>
      <c r="H60" s="230"/>
      <c r="I60" s="230"/>
      <c r="J60" s="230">
        <v>104.3</v>
      </c>
      <c r="K60" s="231">
        <f t="shared" si="12"/>
        <v>104.3</v>
      </c>
      <c r="L60" s="231"/>
      <c r="M60" s="231"/>
      <c r="N60" s="232"/>
      <c r="O60" s="231">
        <f t="shared" si="10"/>
        <v>0</v>
      </c>
    </row>
    <row r="61" spans="1:15" ht="38.25">
      <c r="A61" s="453" t="s">
        <v>786</v>
      </c>
      <c r="B61" s="247" t="s">
        <v>303</v>
      </c>
      <c r="C61" s="249" t="s">
        <v>735</v>
      </c>
      <c r="D61" s="232"/>
      <c r="E61" s="230"/>
      <c r="F61" s="230">
        <v>1954.97272</v>
      </c>
      <c r="G61" s="228">
        <f t="shared" si="11"/>
        <v>1954.97272</v>
      </c>
      <c r="H61" s="230"/>
      <c r="I61" s="230"/>
      <c r="J61" s="230">
        <v>1954.97272</v>
      </c>
      <c r="K61" s="231">
        <f t="shared" si="12"/>
        <v>1954.97272</v>
      </c>
      <c r="L61" s="231"/>
      <c r="M61" s="231"/>
      <c r="N61" s="232"/>
      <c r="O61" s="231">
        <f t="shared" si="10"/>
        <v>0</v>
      </c>
    </row>
    <row r="62" spans="1:15" ht="25.5">
      <c r="A62" s="453" t="s">
        <v>787</v>
      </c>
      <c r="B62" s="247" t="s">
        <v>299</v>
      </c>
      <c r="C62" s="249" t="s">
        <v>735</v>
      </c>
      <c r="D62" s="232"/>
      <c r="E62" s="230">
        <v>3050.1</v>
      </c>
      <c r="F62" s="230"/>
      <c r="G62" s="340">
        <f t="shared" si="11"/>
        <v>3050.1</v>
      </c>
      <c r="H62" s="230"/>
      <c r="I62" s="230">
        <v>3050.1</v>
      </c>
      <c r="J62" s="230"/>
      <c r="K62" s="231">
        <f t="shared" si="12"/>
        <v>3050.1</v>
      </c>
      <c r="L62" s="231"/>
      <c r="M62" s="231"/>
      <c r="N62" s="232"/>
      <c r="O62" s="231">
        <f t="shared" si="10"/>
        <v>0</v>
      </c>
    </row>
    <row r="63" spans="1:15" ht="58.5" customHeight="1">
      <c r="A63" s="453" t="s">
        <v>788</v>
      </c>
      <c r="B63" s="247" t="s">
        <v>300</v>
      </c>
      <c r="C63" s="249" t="s">
        <v>735</v>
      </c>
      <c r="D63" s="232"/>
      <c r="E63" s="230">
        <v>1377.2</v>
      </c>
      <c r="F63" s="230">
        <v>1377.2</v>
      </c>
      <c r="G63" s="340">
        <f t="shared" si="11"/>
        <v>2754.4</v>
      </c>
      <c r="H63" s="230">
        <v>0</v>
      </c>
      <c r="I63" s="230">
        <v>1377.2</v>
      </c>
      <c r="J63" s="230">
        <v>0</v>
      </c>
      <c r="K63" s="231">
        <f t="shared" si="12"/>
        <v>1377.2</v>
      </c>
      <c r="L63" s="231">
        <f aca="true" t="shared" si="13" ref="L63:N64">D63-H63</f>
        <v>0</v>
      </c>
      <c r="M63" s="231">
        <f t="shared" si="13"/>
        <v>0</v>
      </c>
      <c r="N63" s="232">
        <f t="shared" si="13"/>
        <v>1377.2</v>
      </c>
      <c r="O63" s="231">
        <f t="shared" si="10"/>
        <v>1377.2</v>
      </c>
    </row>
    <row r="64" spans="1:15" ht="15">
      <c r="A64" s="452" t="s">
        <v>82</v>
      </c>
      <c r="B64" s="225" t="s">
        <v>178</v>
      </c>
      <c r="C64" s="249"/>
      <c r="D64" s="227">
        <f>D65+D66+D67</f>
        <v>0</v>
      </c>
      <c r="E64" s="227">
        <f>E65+E66+E67</f>
        <v>0</v>
      </c>
      <c r="F64" s="227">
        <f>F65+F66+F67</f>
        <v>81234.97806</v>
      </c>
      <c r="G64" s="228">
        <f t="shared" si="11"/>
        <v>81234.97806</v>
      </c>
      <c r="H64" s="227">
        <f>H65+H66+H67</f>
        <v>0</v>
      </c>
      <c r="I64" s="227">
        <f>I65+I66+I67</f>
        <v>0</v>
      </c>
      <c r="J64" s="227">
        <f>J65+J66+J67</f>
        <v>63921.03613</v>
      </c>
      <c r="K64" s="228">
        <f>SUM(H64:J64)</f>
        <v>63921.03613</v>
      </c>
      <c r="L64" s="228">
        <f t="shared" si="13"/>
        <v>0</v>
      </c>
      <c r="M64" s="228">
        <f t="shared" si="13"/>
        <v>0</v>
      </c>
      <c r="N64" s="228">
        <f t="shared" si="13"/>
        <v>17313.941929999994</v>
      </c>
      <c r="O64" s="228">
        <f t="shared" si="10"/>
        <v>17313.941929999994</v>
      </c>
    </row>
    <row r="65" spans="1:15" ht="25.5">
      <c r="A65" s="453" t="s">
        <v>789</v>
      </c>
      <c r="B65" s="247" t="s">
        <v>791</v>
      </c>
      <c r="C65" s="249" t="s">
        <v>735</v>
      </c>
      <c r="D65" s="232"/>
      <c r="E65" s="230"/>
      <c r="F65" s="230">
        <v>176.54</v>
      </c>
      <c r="G65" s="340">
        <f t="shared" si="11"/>
        <v>176.54</v>
      </c>
      <c r="H65" s="230"/>
      <c r="I65" s="230"/>
      <c r="J65" s="230">
        <v>167.97</v>
      </c>
      <c r="K65" s="228">
        <f>SUM(H65:J65)</f>
        <v>167.97</v>
      </c>
      <c r="L65" s="228"/>
      <c r="M65" s="228"/>
      <c r="N65" s="230">
        <f>F65-J65</f>
        <v>8.569999999999993</v>
      </c>
      <c r="O65" s="228">
        <f t="shared" si="10"/>
        <v>8.569999999999993</v>
      </c>
    </row>
    <row r="66" spans="1:15" ht="51">
      <c r="A66" s="453" t="s">
        <v>790</v>
      </c>
      <c r="B66" s="247" t="s">
        <v>203</v>
      </c>
      <c r="C66" s="249" t="s">
        <v>735</v>
      </c>
      <c r="D66" s="232"/>
      <c r="E66" s="230"/>
      <c r="F66" s="230">
        <f>84.26+4874.17806</f>
        <v>4958.43806</v>
      </c>
      <c r="G66" s="340">
        <f t="shared" si="11"/>
        <v>4958.43806</v>
      </c>
      <c r="H66" s="230"/>
      <c r="I66" s="230"/>
      <c r="J66" s="230">
        <f>84.26+4868.80613</f>
        <v>4953.06613</v>
      </c>
      <c r="K66" s="228">
        <f>SUM(H66:J66)</f>
        <v>4953.06613</v>
      </c>
      <c r="L66" s="228"/>
      <c r="M66" s="228"/>
      <c r="N66" s="230">
        <f>F66-J66</f>
        <v>5.371930000000248</v>
      </c>
      <c r="O66" s="228">
        <f t="shared" si="10"/>
        <v>5.371930000000248</v>
      </c>
    </row>
    <row r="67" spans="1:15" ht="48" customHeight="1">
      <c r="A67" s="453" t="s">
        <v>792</v>
      </c>
      <c r="B67" s="247" t="s">
        <v>204</v>
      </c>
      <c r="C67" s="249" t="s">
        <v>205</v>
      </c>
      <c r="D67" s="232"/>
      <c r="E67" s="230"/>
      <c r="F67" s="230">
        <v>76100</v>
      </c>
      <c r="G67" s="340">
        <f t="shared" si="11"/>
        <v>76100</v>
      </c>
      <c r="H67" s="230"/>
      <c r="I67" s="230"/>
      <c r="J67" s="230">
        <v>58800</v>
      </c>
      <c r="K67" s="228">
        <f>SUM(H67:J67)</f>
        <v>58800</v>
      </c>
      <c r="L67" s="228"/>
      <c r="M67" s="228"/>
      <c r="N67" s="230">
        <f>F67-J67</f>
        <v>17300</v>
      </c>
      <c r="O67" s="228">
        <f t="shared" si="10"/>
        <v>17300</v>
      </c>
    </row>
    <row r="68" spans="1:15" ht="15">
      <c r="A68" s="453"/>
      <c r="B68" s="225" t="s">
        <v>206</v>
      </c>
      <c r="C68" s="226"/>
      <c r="D68" s="228">
        <f>D13+D15+D18+D41+D49+D52+D64</f>
        <v>3609562</v>
      </c>
      <c r="E68" s="228">
        <f>E13+E15+E18+E41+E49+E52+E64</f>
        <v>231778.329</v>
      </c>
      <c r="F68" s="228">
        <f>F13+F15+F18+F41+F49+F52+F64</f>
        <v>132725.27328</v>
      </c>
      <c r="G68" s="228">
        <f t="shared" si="11"/>
        <v>3974065.6022799998</v>
      </c>
      <c r="H68" s="228">
        <f>H13+H15+H18+H41+H49+H52+H64</f>
        <v>118273.64</v>
      </c>
      <c r="I68" s="228">
        <f>I13+I15+I18+I41+I49+I52+I64</f>
        <v>228952.716</v>
      </c>
      <c r="J68" s="228">
        <f>J13+J15+J18+J41+J49+J52+J64</f>
        <v>110318.67447</v>
      </c>
      <c r="K68" s="340">
        <f>H68+I68+J68</f>
        <v>457545.03047</v>
      </c>
      <c r="L68" s="228">
        <f>D68-H68</f>
        <v>3491288.36</v>
      </c>
      <c r="M68" s="228">
        <f>E68-I68</f>
        <v>2825.613000000012</v>
      </c>
      <c r="N68" s="228">
        <f>F68-J68</f>
        <v>22406.598809999996</v>
      </c>
      <c r="O68" s="228">
        <f t="shared" si="10"/>
        <v>3516520.5718099996</v>
      </c>
    </row>
    <row r="69" spans="1:15" ht="15.75">
      <c r="A69" s="235"/>
      <c r="B69" s="245"/>
      <c r="C69" s="57"/>
      <c r="D69" s="256"/>
      <c r="E69" s="328"/>
      <c r="F69" s="328"/>
      <c r="G69" s="355"/>
      <c r="H69" s="328"/>
      <c r="I69" s="328"/>
      <c r="J69" s="328"/>
      <c r="K69" s="328"/>
      <c r="L69" s="236"/>
      <c r="M69" s="236"/>
      <c r="N69" s="237"/>
      <c r="O69" s="237"/>
    </row>
    <row r="70" spans="1:15" ht="102" customHeight="1">
      <c r="A70" s="329"/>
      <c r="B70" s="329"/>
      <c r="C70" s="329"/>
      <c r="D70" s="329"/>
      <c r="E70" s="330"/>
      <c r="F70" s="330"/>
      <c r="G70" s="356"/>
      <c r="H70" s="330"/>
      <c r="I70" s="330"/>
      <c r="J70" s="330"/>
      <c r="K70" s="330"/>
      <c r="L70" s="238"/>
      <c r="M70" s="238"/>
      <c r="N70" s="239"/>
      <c r="O70" s="240"/>
    </row>
    <row r="71" spans="1:15" ht="15.75">
      <c r="A71" s="241"/>
      <c r="E71" s="238"/>
      <c r="F71" s="238"/>
      <c r="G71" s="357"/>
      <c r="H71" s="238"/>
      <c r="I71" s="238"/>
      <c r="J71" s="238"/>
      <c r="K71" s="238"/>
      <c r="L71" s="238"/>
      <c r="M71" s="238"/>
      <c r="N71" s="237"/>
      <c r="O71" s="237"/>
    </row>
    <row r="72" spans="1:15" ht="15.75">
      <c r="A72" s="560"/>
      <c r="B72" s="560"/>
      <c r="C72" s="242"/>
      <c r="E72" s="238"/>
      <c r="F72" s="238"/>
      <c r="G72" s="358"/>
      <c r="H72" s="238"/>
      <c r="I72" s="238"/>
      <c r="J72" s="238"/>
      <c r="K72" s="238"/>
      <c r="L72" s="238"/>
      <c r="M72" s="238"/>
      <c r="N72" s="561"/>
      <c r="O72" s="561"/>
    </row>
    <row r="73" spans="1:15" ht="15.75">
      <c r="A73" s="555"/>
      <c r="B73" s="555"/>
      <c r="C73" s="243"/>
      <c r="E73" s="238"/>
      <c r="F73" s="238"/>
      <c r="G73" s="358"/>
      <c r="H73" s="238"/>
      <c r="I73" s="238"/>
      <c r="J73" s="238"/>
      <c r="K73" s="238"/>
      <c r="L73" s="238"/>
      <c r="M73" s="238"/>
      <c r="N73" s="238"/>
      <c r="O73" s="238"/>
    </row>
    <row r="74" spans="5:15" ht="15.75">
      <c r="E74" s="238"/>
      <c r="F74" s="244"/>
      <c r="G74" s="359"/>
      <c r="H74" s="244"/>
      <c r="I74" s="244"/>
      <c r="J74" s="244"/>
      <c r="K74" s="244"/>
      <c r="L74" s="244"/>
      <c r="M74" s="244"/>
      <c r="N74" s="238"/>
      <c r="O74" s="238"/>
    </row>
    <row r="75" spans="5:15" ht="15.75">
      <c r="E75" s="238"/>
      <c r="F75" s="244"/>
      <c r="G75" s="359"/>
      <c r="H75" s="244"/>
      <c r="I75" s="244"/>
      <c r="J75" s="244"/>
      <c r="K75" s="244"/>
      <c r="L75" s="244"/>
      <c r="M75" s="244"/>
      <c r="N75" s="238"/>
      <c r="O75" s="238"/>
    </row>
    <row r="76" spans="5:15" ht="15.75">
      <c r="E76" s="238"/>
      <c r="F76" s="244"/>
      <c r="G76" s="359"/>
      <c r="H76" s="244"/>
      <c r="I76" s="244"/>
      <c r="J76" s="244"/>
      <c r="K76" s="244"/>
      <c r="L76" s="244"/>
      <c r="M76" s="244"/>
      <c r="N76" s="238"/>
      <c r="O76" s="238"/>
    </row>
    <row r="77" spans="5:15" ht="15.75">
      <c r="E77" s="238"/>
      <c r="F77" s="244"/>
      <c r="G77" s="359"/>
      <c r="H77" s="244"/>
      <c r="I77" s="244"/>
      <c r="J77" s="244"/>
      <c r="K77" s="244"/>
      <c r="L77" s="244"/>
      <c r="M77" s="244"/>
      <c r="N77" s="238"/>
      <c r="O77" s="238"/>
    </row>
    <row r="78" spans="5:15" ht="15.75">
      <c r="E78" s="238"/>
      <c r="F78" s="244"/>
      <c r="G78" s="359"/>
      <c r="H78" s="244"/>
      <c r="I78" s="244"/>
      <c r="J78" s="244"/>
      <c r="K78" s="244"/>
      <c r="L78" s="244"/>
      <c r="M78" s="244"/>
      <c r="N78" s="238"/>
      <c r="O78" s="238"/>
    </row>
    <row r="79" spans="5:15" ht="15.75">
      <c r="E79" s="238"/>
      <c r="F79" s="238"/>
      <c r="G79" s="358"/>
      <c r="H79" s="238"/>
      <c r="I79" s="238"/>
      <c r="J79" s="238"/>
      <c r="K79" s="238"/>
      <c r="L79" s="238"/>
      <c r="M79" s="238"/>
      <c r="N79" s="238"/>
      <c r="O79" s="238"/>
    </row>
    <row r="80" spans="5:15" ht="15.75">
      <c r="E80" s="238"/>
      <c r="F80" s="238"/>
      <c r="G80" s="358"/>
      <c r="H80" s="238"/>
      <c r="I80" s="238"/>
      <c r="J80" s="238"/>
      <c r="K80" s="238"/>
      <c r="L80" s="238"/>
      <c r="M80" s="238"/>
      <c r="N80" s="238"/>
      <c r="O80" s="238"/>
    </row>
    <row r="81" spans="5:15" ht="15.75">
      <c r="E81" s="238"/>
      <c r="F81" s="238"/>
      <c r="G81" s="358"/>
      <c r="H81" s="238"/>
      <c r="I81" s="238"/>
      <c r="J81" s="238"/>
      <c r="K81" s="238"/>
      <c r="L81" s="238"/>
      <c r="M81" s="238"/>
      <c r="N81" s="238"/>
      <c r="O81" s="238"/>
    </row>
    <row r="82" spans="5:15" ht="15.75">
      <c r="E82" s="238"/>
      <c r="F82" s="238"/>
      <c r="G82" s="358"/>
      <c r="H82" s="238"/>
      <c r="I82" s="238"/>
      <c r="J82" s="238"/>
      <c r="K82" s="238"/>
      <c r="L82" s="238"/>
      <c r="M82" s="238"/>
      <c r="N82" s="238"/>
      <c r="O82" s="238"/>
    </row>
    <row r="83" spans="5:15" ht="15.75">
      <c r="E83" s="238"/>
      <c r="F83" s="238"/>
      <c r="G83" s="358"/>
      <c r="H83" s="238"/>
      <c r="I83" s="238"/>
      <c r="J83" s="238"/>
      <c r="K83" s="238"/>
      <c r="L83" s="238"/>
      <c r="M83" s="238"/>
      <c r="N83" s="238"/>
      <c r="O83" s="238"/>
    </row>
    <row r="84" spans="5:15" ht="15.75">
      <c r="E84" s="238"/>
      <c r="F84" s="238"/>
      <c r="G84" s="358"/>
      <c r="H84" s="238"/>
      <c r="I84" s="238"/>
      <c r="J84" s="238"/>
      <c r="K84" s="238"/>
      <c r="L84" s="238"/>
      <c r="M84" s="238"/>
      <c r="N84" s="238"/>
      <c r="O84" s="238"/>
    </row>
    <row r="85" spans="5:15" ht="15.75">
      <c r="E85" s="238"/>
      <c r="F85" s="238"/>
      <c r="G85" s="358"/>
      <c r="H85" s="238"/>
      <c r="I85" s="238"/>
      <c r="J85" s="238"/>
      <c r="K85" s="238"/>
      <c r="L85" s="238"/>
      <c r="M85" s="238"/>
      <c r="N85" s="238"/>
      <c r="O85" s="238"/>
    </row>
    <row r="86" spans="5:15" ht="15.75">
      <c r="E86" s="238"/>
      <c r="F86" s="238"/>
      <c r="G86" s="358"/>
      <c r="H86" s="238"/>
      <c r="I86" s="238"/>
      <c r="J86" s="238"/>
      <c r="K86" s="238"/>
      <c r="L86" s="238"/>
      <c r="M86" s="238"/>
      <c r="N86" s="238"/>
      <c r="O86" s="238"/>
    </row>
    <row r="87" spans="5:15" ht="15.75">
      <c r="E87" s="238"/>
      <c r="F87" s="238"/>
      <c r="G87" s="358"/>
      <c r="H87" s="238"/>
      <c r="I87" s="238"/>
      <c r="J87" s="238"/>
      <c r="K87" s="238"/>
      <c r="L87" s="238"/>
      <c r="M87" s="238"/>
      <c r="N87" s="238"/>
      <c r="O87" s="238"/>
    </row>
    <row r="88" spans="5:15" ht="15.75">
      <c r="E88" s="238"/>
      <c r="F88" s="238"/>
      <c r="G88" s="358"/>
      <c r="H88" s="238"/>
      <c r="I88" s="238"/>
      <c r="J88" s="238"/>
      <c r="K88" s="238"/>
      <c r="L88" s="238"/>
      <c r="M88" s="238"/>
      <c r="N88" s="238"/>
      <c r="O88" s="238"/>
    </row>
  </sheetData>
  <sheetProtection/>
  <autoFilter ref="A12:O70"/>
  <mergeCells count="16">
    <mergeCell ref="N1:O1"/>
    <mergeCell ref="A72:B72"/>
    <mergeCell ref="N72:O72"/>
    <mergeCell ref="H10:K10"/>
    <mergeCell ref="L10:O10"/>
    <mergeCell ref="M3:O3"/>
    <mergeCell ref="M4:O4"/>
    <mergeCell ref="N2:O2"/>
    <mergeCell ref="L5:O5"/>
    <mergeCell ref="A73:B73"/>
    <mergeCell ref="A8:M8"/>
    <mergeCell ref="A10:A11"/>
    <mergeCell ref="B10:B11"/>
    <mergeCell ref="C10:C11"/>
    <mergeCell ref="D10:G10"/>
    <mergeCell ref="M6:O6"/>
  </mergeCells>
  <printOptions/>
  <pageMargins left="0.2362204724409449" right="0.25" top="0.4330708661417323" bottom="0.3937007874015748" header="0.2362204724409449" footer="0.2362204724409449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B1">
      <selection activeCell="B6" sqref="B6:D6"/>
    </sheetView>
  </sheetViews>
  <sheetFormatPr defaultColWidth="9.00390625" defaultRowHeight="12.75" outlineLevelRow="1"/>
  <cols>
    <col min="1" max="1" width="72.00390625" style="251" customWidth="1"/>
    <col min="2" max="2" width="22.625" style="251" customWidth="1"/>
    <col min="3" max="3" width="21.375" style="251" customWidth="1"/>
    <col min="4" max="4" width="19.875" style="251" customWidth="1"/>
    <col min="5" max="5" width="14.00390625" style="251" customWidth="1"/>
    <col min="6" max="6" width="14.125" style="251" customWidth="1"/>
    <col min="7" max="16384" width="9.125" style="251" customWidth="1"/>
  </cols>
  <sheetData>
    <row r="1" spans="1:4" ht="15.75">
      <c r="A1" s="406"/>
      <c r="B1" s="1"/>
      <c r="C1" s="465" t="s">
        <v>907</v>
      </c>
      <c r="D1" s="465"/>
    </row>
    <row r="2" spans="1:4" ht="15.75">
      <c r="A2" s="406"/>
      <c r="B2" s="1"/>
      <c r="C2" s="466" t="s">
        <v>897</v>
      </c>
      <c r="D2" s="466"/>
    </row>
    <row r="3" spans="1:4" ht="15.75">
      <c r="A3" s="406"/>
      <c r="B3" s="465" t="s">
        <v>900</v>
      </c>
      <c r="C3" s="469"/>
      <c r="D3" s="469"/>
    </row>
    <row r="4" spans="1:4" ht="15.75">
      <c r="A4" s="406"/>
      <c r="B4" s="466" t="s">
        <v>898</v>
      </c>
      <c r="C4" s="467"/>
      <c r="D4" s="467"/>
    </row>
    <row r="5" spans="1:4" ht="15.75">
      <c r="A5" s="406"/>
      <c r="B5" s="466" t="s">
        <v>899</v>
      </c>
      <c r="C5" s="468"/>
      <c r="D5" s="468"/>
    </row>
    <row r="6" spans="1:4" ht="15.75">
      <c r="A6" s="252"/>
      <c r="B6" s="465" t="s">
        <v>925</v>
      </c>
      <c r="C6" s="468"/>
      <c r="D6" s="468"/>
    </row>
    <row r="7" ht="21" customHeight="1"/>
    <row r="8" spans="1:4" ht="30.75" customHeight="1">
      <c r="A8" s="565" t="s">
        <v>212</v>
      </c>
      <c r="B8" s="565"/>
      <c r="C8" s="565"/>
      <c r="D8" s="565"/>
    </row>
    <row r="9" spans="1:4" ht="51" customHeight="1">
      <c r="A9" s="566" t="s">
        <v>213</v>
      </c>
      <c r="B9" s="567"/>
      <c r="C9" s="567"/>
      <c r="D9" s="567"/>
    </row>
    <row r="10" spans="1:2" ht="9.75" customHeight="1">
      <c r="A10" s="253"/>
      <c r="B10" s="250"/>
    </row>
    <row r="11" spans="1:4" ht="21.75" customHeight="1">
      <c r="A11" s="254"/>
      <c r="B11" s="255"/>
      <c r="D11" s="408" t="s">
        <v>214</v>
      </c>
    </row>
    <row r="12" spans="1:4" ht="21.75" customHeight="1">
      <c r="A12" s="568" t="s">
        <v>44</v>
      </c>
      <c r="B12" s="563" t="s">
        <v>621</v>
      </c>
      <c r="C12" s="563" t="s">
        <v>622</v>
      </c>
      <c r="D12" s="563" t="s">
        <v>7</v>
      </c>
    </row>
    <row r="13" spans="1:4" s="256" customFormat="1" ht="35.25" customHeight="1">
      <c r="A13" s="568"/>
      <c r="B13" s="563"/>
      <c r="C13" s="563"/>
      <c r="D13" s="563"/>
    </row>
    <row r="14" spans="1:4" s="57" customFormat="1" ht="16.5" customHeight="1">
      <c r="A14" s="274">
        <v>1</v>
      </c>
      <c r="B14" s="300">
        <v>2</v>
      </c>
      <c r="C14" s="300">
        <v>3</v>
      </c>
      <c r="D14" s="300">
        <v>4</v>
      </c>
    </row>
    <row r="15" spans="1:4" ht="18.75">
      <c r="A15" s="257" t="s">
        <v>215</v>
      </c>
      <c r="B15" s="258">
        <f>B17</f>
        <v>184781.5861200001</v>
      </c>
      <c r="C15" s="258">
        <f>C17</f>
        <v>155021.88436000003</v>
      </c>
      <c r="D15" s="258">
        <f>C15-B15</f>
        <v>-29759.701760000084</v>
      </c>
    </row>
    <row r="16" spans="1:4" ht="18.75">
      <c r="A16" s="260" t="s">
        <v>216</v>
      </c>
      <c r="B16" s="258"/>
      <c r="C16" s="259"/>
      <c r="D16" s="258"/>
    </row>
    <row r="17" spans="1:4" ht="36.75" customHeight="1">
      <c r="A17" s="261" t="s">
        <v>798</v>
      </c>
      <c r="B17" s="258">
        <f>B18-B19</f>
        <v>184781.5861200001</v>
      </c>
      <c r="C17" s="258">
        <f>C18-C19</f>
        <v>155021.88436000003</v>
      </c>
      <c r="D17" s="258">
        <f>C17-B17</f>
        <v>-29759.701760000084</v>
      </c>
    </row>
    <row r="18" spans="1:4" ht="18.75">
      <c r="A18" s="262" t="s">
        <v>799</v>
      </c>
      <c r="B18" s="258">
        <v>1528985.61069</v>
      </c>
      <c r="C18" s="258">
        <v>1499225.90893</v>
      </c>
      <c r="D18" s="258">
        <f>C18-B18</f>
        <v>-29759.701760000084</v>
      </c>
    </row>
    <row r="19" spans="1:6" ht="18.75">
      <c r="A19" s="262" t="s">
        <v>800</v>
      </c>
      <c r="B19" s="258">
        <v>1344204.02457</v>
      </c>
      <c r="C19" s="258">
        <v>1344204.02457</v>
      </c>
      <c r="D19" s="258">
        <f>C19-B19</f>
        <v>0</v>
      </c>
      <c r="F19" s="297"/>
    </row>
    <row r="20" ht="18.75" customHeight="1" hidden="1" outlineLevel="1">
      <c r="A20" s="263" t="s">
        <v>801</v>
      </c>
    </row>
    <row r="21" ht="18.75" customHeight="1" hidden="1">
      <c r="A21" s="264" t="s">
        <v>802</v>
      </c>
    </row>
    <row r="22" ht="18.75" customHeight="1" hidden="1">
      <c r="A22" s="264" t="s">
        <v>803</v>
      </c>
    </row>
    <row r="23" ht="18.75" customHeight="1" hidden="1">
      <c r="A23" s="265"/>
    </row>
    <row r="24" ht="40.5" customHeight="1" hidden="1">
      <c r="A24" s="266" t="s">
        <v>804</v>
      </c>
    </row>
    <row r="25" ht="18.75" customHeight="1" hidden="1">
      <c r="A25" s="267" t="s">
        <v>805</v>
      </c>
    </row>
    <row r="26" ht="18.75" customHeight="1" hidden="1">
      <c r="A26" s="268" t="s">
        <v>806</v>
      </c>
    </row>
    <row r="27" ht="38.25" customHeight="1" hidden="1">
      <c r="A27" s="266" t="s">
        <v>807</v>
      </c>
    </row>
    <row r="28" ht="18.75" customHeight="1" hidden="1">
      <c r="A28" s="269" t="s">
        <v>808</v>
      </c>
    </row>
    <row r="29" ht="18.75" customHeight="1" hidden="1">
      <c r="A29" s="269" t="s">
        <v>809</v>
      </c>
    </row>
    <row r="30" ht="18.75" customHeight="1" hidden="1">
      <c r="A30" s="269" t="s">
        <v>810</v>
      </c>
    </row>
    <row r="31" ht="18.75" customHeight="1" hidden="1">
      <c r="A31" s="269" t="s">
        <v>811</v>
      </c>
    </row>
    <row r="32" ht="18.75" customHeight="1" hidden="1">
      <c r="A32" s="270" t="s">
        <v>812</v>
      </c>
    </row>
    <row r="33" ht="18.75" customHeight="1" hidden="1">
      <c r="A33" s="270" t="s">
        <v>813</v>
      </c>
    </row>
    <row r="34" ht="18.75" customHeight="1" hidden="1">
      <c r="A34" s="270" t="s">
        <v>811</v>
      </c>
    </row>
    <row r="35" ht="18.75" customHeight="1" hidden="1">
      <c r="A35" s="271" t="s">
        <v>814</v>
      </c>
    </row>
    <row r="39" s="44" customFormat="1" ht="21.75" customHeight="1"/>
    <row r="40" spans="1:4" ht="15.75">
      <c r="A40" s="272"/>
      <c r="B40" s="146"/>
      <c r="C40" s="564"/>
      <c r="D40" s="564"/>
    </row>
    <row r="41" ht="15.75">
      <c r="A41" s="273"/>
    </row>
  </sheetData>
  <sheetProtection/>
  <mergeCells count="13">
    <mergeCell ref="C40:D40"/>
    <mergeCell ref="A8:D8"/>
    <mergeCell ref="A9:D9"/>
    <mergeCell ref="A12:A13"/>
    <mergeCell ref="B12:B13"/>
    <mergeCell ref="C12:C13"/>
    <mergeCell ref="D12:D13"/>
    <mergeCell ref="B5:D5"/>
    <mergeCell ref="B6:D6"/>
    <mergeCell ref="C1:D1"/>
    <mergeCell ref="C2:D2"/>
    <mergeCell ref="B3:D3"/>
    <mergeCell ref="B4:D4"/>
  </mergeCells>
  <printOptions/>
  <pageMargins left="0.75" right="0.4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84" zoomScaleNormal="84" zoomScalePageLayoutView="0" workbookViewId="0" topLeftCell="A1">
      <selection activeCell="B2" sqref="B2"/>
    </sheetView>
  </sheetViews>
  <sheetFormatPr defaultColWidth="9.00390625" defaultRowHeight="12.75" outlineLevelRow="1"/>
  <cols>
    <col min="1" max="1" width="44.25390625" style="251" customWidth="1"/>
    <col min="2" max="2" width="36.125" style="251" customWidth="1"/>
    <col min="3" max="3" width="18.25390625" style="251" customWidth="1"/>
    <col min="4" max="4" width="16.625" style="251" customWidth="1"/>
    <col min="5" max="5" width="19.25390625" style="251" customWidth="1"/>
    <col min="6" max="16384" width="9.125" style="251" customWidth="1"/>
  </cols>
  <sheetData>
    <row r="1" spans="1:5" ht="15.75">
      <c r="A1" s="407"/>
      <c r="B1" s="407"/>
      <c r="C1" s="1"/>
      <c r="D1" s="465" t="s">
        <v>815</v>
      </c>
      <c r="E1" s="465"/>
    </row>
    <row r="2" spans="1:5" ht="15.75">
      <c r="A2" s="407"/>
      <c r="B2" s="407"/>
      <c r="C2" s="1"/>
      <c r="D2" s="466" t="s">
        <v>897</v>
      </c>
      <c r="E2" s="466"/>
    </row>
    <row r="3" spans="1:5" ht="15.75">
      <c r="A3" s="407"/>
      <c r="B3" s="407"/>
      <c r="C3" s="465" t="s">
        <v>900</v>
      </c>
      <c r="D3" s="469"/>
      <c r="E3" s="469"/>
    </row>
    <row r="4" spans="1:5" ht="15.75">
      <c r="A4" s="407"/>
      <c r="B4" s="407"/>
      <c r="C4" s="466" t="s">
        <v>898</v>
      </c>
      <c r="D4" s="467"/>
      <c r="E4" s="467"/>
    </row>
    <row r="5" spans="1:5" ht="15.75">
      <c r="A5" s="407"/>
      <c r="B5" s="407"/>
      <c r="C5" s="466" t="s">
        <v>899</v>
      </c>
      <c r="D5" s="468"/>
      <c r="E5" s="468"/>
    </row>
    <row r="6" spans="3:5" ht="21" customHeight="1">
      <c r="C6" s="465" t="s">
        <v>925</v>
      </c>
      <c r="D6" s="468"/>
      <c r="E6" s="468"/>
    </row>
    <row r="7" spans="1:5" ht="21" customHeight="1">
      <c r="A7" s="565" t="s">
        <v>212</v>
      </c>
      <c r="B7" s="565"/>
      <c r="C7" s="565"/>
      <c r="D7" s="565"/>
      <c r="E7" s="565"/>
    </row>
    <row r="8" spans="1:5" ht="35.25" customHeight="1">
      <c r="A8" s="566" t="s">
        <v>833</v>
      </c>
      <c r="B8" s="566"/>
      <c r="C8" s="566"/>
      <c r="D8" s="566"/>
      <c r="E8" s="566"/>
    </row>
    <row r="9" spans="2:5" ht="22.5" customHeight="1">
      <c r="B9" s="255"/>
      <c r="D9" s="255"/>
      <c r="E9" s="408" t="s">
        <v>816</v>
      </c>
    </row>
    <row r="10" spans="1:5" s="278" customFormat="1" ht="117" customHeight="1">
      <c r="A10" s="274"/>
      <c r="B10" s="275" t="s">
        <v>817</v>
      </c>
      <c r="C10" s="461" t="s">
        <v>923</v>
      </c>
      <c r="D10" s="461" t="s">
        <v>622</v>
      </c>
      <c r="E10" s="462" t="s">
        <v>623</v>
      </c>
    </row>
    <row r="11" spans="1:5" s="278" customFormat="1" ht="13.5" customHeight="1">
      <c r="A11" s="274">
        <v>1</v>
      </c>
      <c r="B11" s="275">
        <v>2</v>
      </c>
      <c r="C11" s="276">
        <v>3</v>
      </c>
      <c r="D11" s="276">
        <v>4</v>
      </c>
      <c r="E11" s="277">
        <v>5</v>
      </c>
    </row>
    <row r="12" spans="1:5" ht="63">
      <c r="A12" s="279" t="s">
        <v>818</v>
      </c>
      <c r="B12" s="280" t="s">
        <v>819</v>
      </c>
      <c r="C12" s="259">
        <v>218600</v>
      </c>
      <c r="D12" s="259">
        <v>218600</v>
      </c>
      <c r="E12" s="259">
        <f>D12-C12</f>
        <v>0</v>
      </c>
    </row>
    <row r="13" spans="1:5" ht="31.5">
      <c r="A13" s="279" t="s">
        <v>820</v>
      </c>
      <c r="B13" s="280" t="s">
        <v>819</v>
      </c>
      <c r="C13" s="259">
        <v>16800</v>
      </c>
      <c r="D13" s="259">
        <v>4574.19865</v>
      </c>
      <c r="E13" s="259">
        <f aca="true" t="shared" si="0" ref="E13:E37">D13-C13</f>
        <v>-12225.80135</v>
      </c>
    </row>
    <row r="14" spans="1:5" ht="78.75">
      <c r="A14" s="279" t="s">
        <v>821</v>
      </c>
      <c r="B14" s="280" t="s">
        <v>822</v>
      </c>
      <c r="C14" s="259">
        <v>32000</v>
      </c>
      <c r="D14" s="259">
        <v>0</v>
      </c>
      <c r="E14" s="259">
        <f t="shared" si="0"/>
        <v>-32000</v>
      </c>
    </row>
    <row r="15" spans="1:5" ht="63">
      <c r="A15" s="279" t="s">
        <v>823</v>
      </c>
      <c r="B15" s="280" t="s">
        <v>819</v>
      </c>
      <c r="C15" s="259">
        <v>60000</v>
      </c>
      <c r="D15" s="259">
        <v>60000</v>
      </c>
      <c r="E15" s="259">
        <f t="shared" si="0"/>
        <v>0</v>
      </c>
    </row>
    <row r="16" spans="1:5" ht="31.5">
      <c r="A16" s="279" t="s">
        <v>824</v>
      </c>
      <c r="B16" s="280" t="s">
        <v>819</v>
      </c>
      <c r="C16" s="259">
        <v>2600</v>
      </c>
      <c r="D16" s="259">
        <v>0</v>
      </c>
      <c r="E16" s="259">
        <f t="shared" si="0"/>
        <v>-2600</v>
      </c>
    </row>
    <row r="17" spans="1:5" ht="47.25">
      <c r="A17" s="279" t="s">
        <v>825</v>
      </c>
      <c r="B17" s="280" t="s">
        <v>826</v>
      </c>
      <c r="C17" s="259">
        <v>70000</v>
      </c>
      <c r="D17" s="259">
        <v>34277.84027</v>
      </c>
      <c r="E17" s="259">
        <f t="shared" si="0"/>
        <v>-35722.15973</v>
      </c>
    </row>
    <row r="18" spans="1:5" ht="31.5">
      <c r="A18" s="279" t="s">
        <v>827</v>
      </c>
      <c r="B18" s="280" t="s">
        <v>828</v>
      </c>
      <c r="C18" s="259">
        <v>578300</v>
      </c>
      <c r="D18" s="259">
        <v>0</v>
      </c>
      <c r="E18" s="259">
        <f t="shared" si="0"/>
        <v>-578300</v>
      </c>
    </row>
    <row r="19" spans="1:5" ht="31.5">
      <c r="A19" s="279" t="s">
        <v>829</v>
      </c>
      <c r="B19" s="280" t="s">
        <v>830</v>
      </c>
      <c r="C19" s="259">
        <v>80000</v>
      </c>
      <c r="D19" s="259">
        <v>61293.30589</v>
      </c>
      <c r="E19" s="259">
        <f t="shared" si="0"/>
        <v>-18706.694109999997</v>
      </c>
    </row>
    <row r="20" spans="1:5" ht="47.25">
      <c r="A20" s="279" t="s">
        <v>831</v>
      </c>
      <c r="B20" s="280" t="s">
        <v>832</v>
      </c>
      <c r="C20" s="259">
        <v>3600</v>
      </c>
      <c r="D20" s="259">
        <v>0</v>
      </c>
      <c r="E20" s="259">
        <f t="shared" si="0"/>
        <v>-3600</v>
      </c>
    </row>
    <row r="21" spans="1:5" ht="18.75" customHeight="1" hidden="1" outlineLevel="1">
      <c r="A21" s="281" t="s">
        <v>801</v>
      </c>
      <c r="C21" s="259"/>
      <c r="D21" s="259"/>
      <c r="E21" s="259">
        <f t="shared" si="0"/>
        <v>0</v>
      </c>
    </row>
    <row r="22" spans="1:5" ht="18.75" customHeight="1" hidden="1">
      <c r="A22" s="282" t="s">
        <v>802</v>
      </c>
      <c r="C22" s="259"/>
      <c r="D22" s="259"/>
      <c r="E22" s="259">
        <f t="shared" si="0"/>
        <v>0</v>
      </c>
    </row>
    <row r="23" spans="1:5" ht="18.75" customHeight="1" hidden="1">
      <c r="A23" s="282" t="s">
        <v>803</v>
      </c>
      <c r="C23" s="259"/>
      <c r="D23" s="259"/>
      <c r="E23" s="259">
        <f t="shared" si="0"/>
        <v>0</v>
      </c>
    </row>
    <row r="24" spans="1:5" ht="18.75" customHeight="1" hidden="1">
      <c r="A24" s="283"/>
      <c r="C24" s="259"/>
      <c r="D24" s="259"/>
      <c r="E24" s="259">
        <f t="shared" si="0"/>
        <v>0</v>
      </c>
    </row>
    <row r="25" spans="1:5" ht="40.5" customHeight="1" hidden="1">
      <c r="A25" s="284" t="s">
        <v>804</v>
      </c>
      <c r="C25" s="259"/>
      <c r="D25" s="259"/>
      <c r="E25" s="259">
        <f t="shared" si="0"/>
        <v>0</v>
      </c>
    </row>
    <row r="26" spans="1:5" ht="18.75" customHeight="1" hidden="1">
      <c r="A26" s="285" t="s">
        <v>805</v>
      </c>
      <c r="C26" s="259"/>
      <c r="D26" s="259"/>
      <c r="E26" s="259">
        <f t="shared" si="0"/>
        <v>0</v>
      </c>
    </row>
    <row r="27" spans="1:5" ht="18.75" customHeight="1" hidden="1">
      <c r="A27" s="286" t="s">
        <v>806</v>
      </c>
      <c r="C27" s="259"/>
      <c r="D27" s="259"/>
      <c r="E27" s="259">
        <f t="shared" si="0"/>
        <v>0</v>
      </c>
    </row>
    <row r="28" spans="1:5" ht="38.25" customHeight="1" hidden="1">
      <c r="A28" s="284" t="s">
        <v>807</v>
      </c>
      <c r="C28" s="259"/>
      <c r="D28" s="259"/>
      <c r="E28" s="259">
        <f t="shared" si="0"/>
        <v>0</v>
      </c>
    </row>
    <row r="29" spans="1:5" ht="18.75" customHeight="1" hidden="1">
      <c r="A29" s="287" t="s">
        <v>808</v>
      </c>
      <c r="C29" s="259"/>
      <c r="D29" s="259"/>
      <c r="E29" s="259">
        <f t="shared" si="0"/>
        <v>0</v>
      </c>
    </row>
    <row r="30" spans="1:5" ht="18.75" customHeight="1" hidden="1">
      <c r="A30" s="287" t="s">
        <v>809</v>
      </c>
      <c r="C30" s="259"/>
      <c r="D30" s="259"/>
      <c r="E30" s="259">
        <f t="shared" si="0"/>
        <v>0</v>
      </c>
    </row>
    <row r="31" spans="1:5" ht="18.75" customHeight="1" hidden="1">
      <c r="A31" s="287" t="s">
        <v>810</v>
      </c>
      <c r="C31" s="259"/>
      <c r="D31" s="259"/>
      <c r="E31" s="259">
        <f t="shared" si="0"/>
        <v>0</v>
      </c>
    </row>
    <row r="32" spans="1:5" ht="18.75" customHeight="1" hidden="1">
      <c r="A32" s="287" t="s">
        <v>811</v>
      </c>
      <c r="C32" s="259"/>
      <c r="D32" s="259"/>
      <c r="E32" s="259">
        <f t="shared" si="0"/>
        <v>0</v>
      </c>
    </row>
    <row r="33" spans="1:5" ht="18.75" customHeight="1" hidden="1">
      <c r="A33" s="288" t="s">
        <v>812</v>
      </c>
      <c r="C33" s="259"/>
      <c r="D33" s="259"/>
      <c r="E33" s="259">
        <f t="shared" si="0"/>
        <v>0</v>
      </c>
    </row>
    <row r="34" spans="1:5" ht="18.75" customHeight="1" hidden="1">
      <c r="A34" s="288" t="s">
        <v>813</v>
      </c>
      <c r="C34" s="259"/>
      <c r="D34" s="259"/>
      <c r="E34" s="259">
        <f t="shared" si="0"/>
        <v>0</v>
      </c>
    </row>
    <row r="35" spans="1:5" ht="18.75" customHeight="1" hidden="1">
      <c r="A35" s="288" t="s">
        <v>811</v>
      </c>
      <c r="C35" s="259"/>
      <c r="D35" s="259"/>
      <c r="E35" s="259">
        <f t="shared" si="0"/>
        <v>0</v>
      </c>
    </row>
    <row r="36" spans="1:5" ht="18.75" customHeight="1" hidden="1">
      <c r="A36" s="289" t="s">
        <v>814</v>
      </c>
      <c r="C36" s="259"/>
      <c r="D36" s="259"/>
      <c r="E36" s="259">
        <f t="shared" si="0"/>
        <v>0</v>
      </c>
    </row>
    <row r="37" spans="1:5" ht="18.75" customHeight="1">
      <c r="A37" s="290" t="s">
        <v>550</v>
      </c>
      <c r="B37" s="291"/>
      <c r="C37" s="292">
        <f>SUM(C12:C20)</f>
        <v>1061900</v>
      </c>
      <c r="D37" s="292">
        <f>SUM(D12:D20)</f>
        <v>378745.34481000004</v>
      </c>
      <c r="E37" s="292">
        <f t="shared" si="0"/>
        <v>-683154.65519</v>
      </c>
    </row>
    <row r="38" spans="1:5" ht="18.75" customHeight="1">
      <c r="A38" s="293"/>
      <c r="B38" s="294"/>
      <c r="C38" s="295"/>
      <c r="D38" s="295"/>
      <c r="E38" s="295"/>
    </row>
    <row r="39" spans="1:5" ht="18.75" customHeight="1">
      <c r="A39" s="293"/>
      <c r="B39" s="294"/>
      <c r="C39" s="295"/>
      <c r="D39" s="295"/>
      <c r="E39" s="295"/>
    </row>
    <row r="40" spans="1:5" ht="18.75" customHeight="1">
      <c r="A40" s="293"/>
      <c r="B40" s="294"/>
      <c r="C40" s="296"/>
      <c r="E40" s="297"/>
    </row>
    <row r="41" spans="1:5" s="44" customFormat="1" ht="46.5" customHeight="1">
      <c r="A41" s="298"/>
      <c r="E41" s="299"/>
    </row>
    <row r="42" spans="1:3" ht="15.75">
      <c r="A42" s="569"/>
      <c r="B42" s="464"/>
      <c r="C42" s="146"/>
    </row>
  </sheetData>
  <sheetProtection/>
  <mergeCells count="9">
    <mergeCell ref="A8:E8"/>
    <mergeCell ref="A42:B42"/>
    <mergeCell ref="A7:E7"/>
    <mergeCell ref="D1:E1"/>
    <mergeCell ref="D2:E2"/>
    <mergeCell ref="C3:E3"/>
    <mergeCell ref="C4:E4"/>
    <mergeCell ref="C5:E5"/>
    <mergeCell ref="C6:E6"/>
  </mergeCells>
  <printOptions/>
  <pageMargins left="0.75" right="0.48" top="0.74" bottom="0.49" header="0.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FKU</dc:creator>
  <cp:keywords/>
  <dc:description/>
  <cp:lastModifiedBy>aksenova</cp:lastModifiedBy>
  <cp:lastPrinted>2010-07-05T02:34:41Z</cp:lastPrinted>
  <dcterms:created xsi:type="dcterms:W3CDTF">2008-01-30T22:55:55Z</dcterms:created>
  <dcterms:modified xsi:type="dcterms:W3CDTF">2010-07-07T02:21:20Z</dcterms:modified>
  <cp:category/>
  <cp:version/>
  <cp:contentType/>
  <cp:contentStatus/>
</cp:coreProperties>
</file>