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5195" windowHeight="9975" tabRatio="919" activeTab="11"/>
  </bookViews>
  <sheets>
    <sheet name="Прил. 1" sheetId="1" r:id="rId1"/>
    <sheet name="Прил. 2" sheetId="2" r:id="rId2"/>
    <sheet name="Прил. 3" sheetId="3" r:id="rId3"/>
    <sheet name="Прил. 4" sheetId="4" r:id="rId4"/>
    <sheet name="Прил 5" sheetId="5" r:id="rId5"/>
    <sheet name="Прил.6" sheetId="6" r:id="rId6"/>
    <sheet name="Прил. 7" sheetId="7" r:id="rId7"/>
    <sheet name="Прил. 8" sheetId="8" r:id="rId8"/>
    <sheet name="прил. 9" sheetId="9" r:id="rId9"/>
    <sheet name="Прил. 10" sheetId="10" r:id="rId10"/>
    <sheet name="Прил. 11" sheetId="11" r:id="rId11"/>
    <sheet name="Прил. 12" sheetId="12" r:id="rId12"/>
  </sheets>
  <externalReferences>
    <externalReference r:id="rId15"/>
    <externalReference r:id="rId16"/>
  </externalReferences>
  <definedNames>
    <definedName name="_xlnm._FilterDatabase" localSheetId="6" hidden="1">'Прил. 7'!$A$17:$HD$790</definedName>
    <definedName name="_xlnm._FilterDatabase" localSheetId="8" hidden="1">'прил. 9'!$A$17:$AM$34</definedName>
    <definedName name="_xlnm.Print_Titles" localSheetId="4">'Прил 5'!$18:$18</definedName>
    <definedName name="_xlnm.Print_Titles" localSheetId="0">'Прил. 1'!$21:$21</definedName>
    <definedName name="_xlnm.Print_Titles" localSheetId="9">'Прил. 10'!$15:$15</definedName>
    <definedName name="_xlnm.Print_Titles" localSheetId="10">'Прил. 11'!$16:$16</definedName>
    <definedName name="_xlnm.Print_Titles" localSheetId="11">'Прил. 12'!$19:$19</definedName>
    <definedName name="_xlnm.Print_Titles" localSheetId="1">'Прил. 2'!$17:$17</definedName>
    <definedName name="_xlnm.Print_Titles" localSheetId="2">'Прил. 3'!$16:$16</definedName>
    <definedName name="_xlnm.Print_Titles" localSheetId="3">'Прил. 4'!$17:$17</definedName>
    <definedName name="_xlnm.Print_Titles" localSheetId="6">'Прил. 7'!$17:$17</definedName>
    <definedName name="_xlnm.Print_Titles" localSheetId="7">'Прил. 8'!$20:$20</definedName>
    <definedName name="_xlnm.Print_Titles" localSheetId="8">'прил. 9'!$17:$17</definedName>
    <definedName name="_xlnm.Print_Titles" localSheetId="5">'Прил.6'!$20:$20</definedName>
    <definedName name="_xlnm.Print_Area" localSheetId="4">'Прил 5'!$A$1:$C$46</definedName>
    <definedName name="_xlnm.Print_Area" localSheetId="0">'Прил. 1'!$A$1:$D$264</definedName>
    <definedName name="_xlnm.Print_Area" localSheetId="10">'Прил. 11'!$A$1:$P$191</definedName>
    <definedName name="_xlnm.Print_Area" localSheetId="1">'Прил. 2'!$A$1:$I$116</definedName>
    <definedName name="_xlnm.Print_Area" localSheetId="2">'Прил. 3'!$A$1:$C$377</definedName>
    <definedName name="_xlnm.Print_Area" localSheetId="6">'Прил. 7'!$A$1:$O$790</definedName>
    <definedName name="_xlnm.Print_Area" localSheetId="7">'Прил. 8'!$A$1:$P$96</definedName>
    <definedName name="_xlnm.Print_Area" localSheetId="8">'прил. 9'!$A$1:$I$34</definedName>
  </definedNames>
  <calcPr fullCalcOnLoad="1"/>
</workbook>
</file>

<file path=xl/sharedStrings.xml><?xml version="1.0" encoding="utf-8"?>
<sst xmlns="http://schemas.openxmlformats.org/spreadsheetml/2006/main" count="3688" uniqueCount="1703">
  <si>
    <t>Субвенция для осуществления государственных полномочий по социального обслуживания граждан (средства краевого бюджета-управление)</t>
  </si>
  <si>
    <t>Субвенция на выполнение государственных полномочий Камчатского края по материально-техническому и организационному обеспечению деятельности административных комиссий</t>
  </si>
  <si>
    <t>Субсидии муниципальному автономному учреждению "Расчетно -кассовый центр по ЖКХ г.Петропавловска-Камчатского" на оказание услуг по расчету федеральных субсидий на оплату жилого помещения и коммунальных услуг, в соответствие с муниципальным заданием (за счет средств краевого бюджета)</t>
  </si>
  <si>
    <t>Годовой объем ассигнований на 2010 год</t>
  </si>
  <si>
    <t>Распределение расходов бюджета Петропавловск-Камчатского городского округа осуществляемых за счет субсидий, субвенций, иных межбюджетных трансфертов полученных из краевого бюджета на 2010 год</t>
  </si>
  <si>
    <t>Расходы бюджета городского округа по подведомственной структуре на 2010 год</t>
  </si>
  <si>
    <t>Приложение 11</t>
  </si>
  <si>
    <t xml:space="preserve">За счет источников финансирования дефицита бюджета Петропавловск-Камчатского городского округа </t>
  </si>
  <si>
    <t xml:space="preserve">Объем бюджетных ассигнований на исполнение гарантий по возможным гарантийным случаям, в тыс. рублей </t>
  </si>
  <si>
    <t xml:space="preserve">Исполнение муниципальных гарантий Петропавловск-Камчатского городского округа </t>
  </si>
  <si>
    <t>2. Общий объем бюджетных ассигнований, предусмотренных на исполнение муниципальных  гарантий Петропавловск-Камчатского городского округа  по возможным гарантийным случаям, в 2010 году</t>
  </si>
  <si>
    <t>Муниципальные гарантии Петропавловск-Камчатского городского округа не обеспечивают исполнения  обязательств по уплате неустоек (пеней, штрафов)</t>
  </si>
  <si>
    <t>да</t>
  </si>
  <si>
    <t>Субъекты малого и среднего  предпринимательства</t>
  </si>
  <si>
    <t>Оказание финансовой поддержки субъектам малого и среднего предпринимательства</t>
  </si>
  <si>
    <t>Муниципальное автономное учреждение "Расчетно-кассовый центр по ЖКХ г.Петропавловска-Камчатского"</t>
  </si>
  <si>
    <t>Автоматизация расчетно-сервисного обслуживания граждан</t>
  </si>
  <si>
    <t>Предприятия муниципальной формы собственности</t>
  </si>
  <si>
    <t>Приобретение автотранспорта и специализированной техники</t>
  </si>
  <si>
    <t>МУП "Управление механизации и автомобильного транспорта"</t>
  </si>
  <si>
    <t>Разработка перспективной схемы теплоснабжения г. Петропавловска-Камчатского и проекта программы развития коммунальной инфраструктуры</t>
  </si>
  <si>
    <t>Реализация программы поэтапного перехода на отпуск потребителям коммунальных ресурсов по приборам учёта</t>
  </si>
  <si>
    <t>Кредиты предприятиям муниципальной формы собственности на выплату  заработной платы</t>
  </si>
  <si>
    <t>МУП "Петропавловский водоканал"</t>
  </si>
  <si>
    <t>Реконструкция системы водоснабжения</t>
  </si>
  <si>
    <t xml:space="preserve">в том числе: </t>
  </si>
  <si>
    <t>Гарантии-всего:</t>
  </si>
  <si>
    <t>Иные условия предоставления и исполнения гарантий</t>
  </si>
  <si>
    <t>Отклонения</t>
  </si>
  <si>
    <t>Объем бюджетных ассигнований на исполнение гарантий по возможным гарантийным случаям.</t>
  </si>
  <si>
    <t>Наличия права регрессного требования гаранта к принципалу</t>
  </si>
  <si>
    <t xml:space="preserve">Общий объем муниципальных гарантий </t>
  </si>
  <si>
    <t>Получатель гарантии</t>
  </si>
  <si>
    <t>Направления (цели) гарантирования</t>
  </si>
  <si>
    <t>в тыс. рублей</t>
  </si>
  <si>
    <t>1. Перечень муниципальных гарантий Петропавловск-Камчатского городского округа подлежащих предоставлению в 2010 году</t>
  </si>
  <si>
    <t>муниципальных гарантий Петропавловск-Камчатского городского округа на 2010 год</t>
  </si>
  <si>
    <t>ПРОГРАММА</t>
  </si>
  <si>
    <t>Приложение 12</t>
  </si>
  <si>
    <t>Субсидии муниципальному автономному учреждению "Расчетно -кассовый центр по ЖКХ г.Петропавловска-Камчатского" на оказание муниципальных услуг по расчету(начислению) величины социальной поддержки отдельным категориям граждан при оплате жилого помещения и коммунальных услуг</t>
  </si>
  <si>
    <t>Монтаж автоматической охранно-пожарной сигнализации ,ремонт электрооборудования ,приобретение и техническое обслуживание огнетушителей в помещениях участковых пунктов милиции</t>
  </si>
  <si>
    <t>Субсидии муниципальному автономному учреждению "Ресурсный центр Петропавловск-Камчатского городского округа "</t>
  </si>
  <si>
    <t>Субвенция для осуществления госполномочий по соц.обсл.граждан (средства краевого бюджета-управление)</t>
  </si>
  <si>
    <t>Субвенция на выполнение гос. полномочий по выплате ежемесячной доплаты пед. работникам мун. образоват. учр., финансируемых из местных бюджетов имеющим учёные степени и гос. награды - детские сады (за счёт средств краевого бюджета)</t>
  </si>
  <si>
    <t>Субвенция по обеспечению государ. гарантий прав граждан на получение общедоступного и бесплатного дошкольного, началь. общего, основного общего, среднего общего образования, а также дополнит. образ. в общеобразовательных учр-ях (за счёт средств краевого бюджета)</t>
  </si>
  <si>
    <t>ДМШ - Субвенция на выполнение гос. полномочий по выплате ежемесячной доплаты пед. работникам мун. образоват. учр., финансируемых из местных бюджетов имеющим учёные степени и гос. награды (за счёт средств краевого бюджета)</t>
  </si>
  <si>
    <t>Образование - Субвенция на выполнение гос. полномочий по выплате ежемесячной доплаты пед. работникам мун. образоват. учр., финансируемых из местных бюджетов имеющим учёные степени и гос. награды (за счёт средств краевого бюджета)</t>
  </si>
  <si>
    <t>Субвенция на выполнение гос.полномочий по осуществлению выплат медицинскому персоналу фельдшерско-акушерских пунктов, врачам, фельдшерам и медицинским сестрам скорой медицинской помощи (за счет средств из федерального бюджета)</t>
  </si>
  <si>
    <t>Субвенция на выполнение гос. полномочий по предоставлению соц. поддержки детей-сирот и детей, оставшихся без попечения родителей, находящихся в мун.учр.здравоохранения (за счёт средств краевого бюджета)</t>
  </si>
  <si>
    <t>Субвенция для осуществления госполномочий по социальному обсл. граждан (средства краевого бюджета-содержание Центра)</t>
  </si>
  <si>
    <t>Субвенция для выплаты гражданам адресных субсидий на оплату жилья и комм.услуг (средства краевого бюджета)</t>
  </si>
  <si>
    <t xml:space="preserve">Субвенция на выплату компенсации части родительской платы за содержание ребенка в мун. образоват.учреждениях (средства краевого бюджета) </t>
  </si>
  <si>
    <t>Субсидии на сейсмоусиление жилых домов - Сейсмоусиление здания жилого дома № 7 по ул. Давыдова г. Петропавловск-Камчатский 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2009-2013 годы" (за счет остатков средств Федерального бюджета на 01.01.2010, софинансирование)</t>
  </si>
  <si>
    <t>Реконструкция канализационного коллектора по пр.Рыбаков-кредиторская задолженность</t>
  </si>
  <si>
    <t>Субвенция на выполнение гос. полномочий по организации предоставления общедоступного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(детские дома - за счёт средств краевого бюджета)</t>
  </si>
  <si>
    <t>Субвенция на выполнение гос. полномочий по организации предоставления общедоступного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(коррекционные школы - за счёт средств краевого бюджета)</t>
  </si>
  <si>
    <t>Субвенция на выплату вознаграждения за выполнение функций классного руководителя пед. работ. муниципаль. образоват. учр. (школы - за счёт средств федерального бюджета)</t>
  </si>
  <si>
    <t>Субвенция на выплату вознаграждения за выполнение функций классного руководителя пед. работ. муниципаль. образоват. учр. (коррекционные школы - за счёт средств федерального бюджета)</t>
  </si>
  <si>
    <t>Субвенция на выплату вознаграждения за выполнение функций классного руководителя пед. работ. муниципаль. образоват. учр. (школы - за счёт средств краевого бюджета)</t>
  </si>
  <si>
    <t>Субвенция на выплату вознаграждения за выполнение функций классного руководителя пед. работ. муниципаль. образоват. учр. (коррекционные школы - за счёт средств краевого бюджета)</t>
  </si>
  <si>
    <t>Мероприятия в области социальной политики - Расходы в связи с реализацией Постановления администрации г. Петропавловск-Камчатского от 14.12.2004 № 2123 (списание задолженности за ЖКУ)</t>
  </si>
  <si>
    <t>1 03 02150 02 0000 110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</si>
  <si>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</si>
  <si>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 xml:space="preserve">1 03 02143 01 0000 110 </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</si>
  <si>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</si>
  <si>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 xml:space="preserve">1 03 02141 01 0000 110 </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</si>
  <si>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</si>
  <si>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 xml:space="preserve">1 03 02140 01 0000 110 </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</si>
  <si>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</si>
  <si>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 xml:space="preserve">1 03 02130 01 0000 110 </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</si>
  <si>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</si>
  <si>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 xml:space="preserve">1 03 02120 01 0000 110 </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</si>
  <si>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</si>
  <si>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1 03 02110 01 0000 110</t>
  </si>
  <si>
    <t>Акцизы на пиво, производимое на территории Российской Федерации</t>
  </si>
  <si>
    <t xml:space="preserve">1 03 02100 01 0000 110 </t>
  </si>
  <si>
    <t>Акцизы на вина, производимые на территории Российской Федерации</t>
  </si>
  <si>
    <t xml:space="preserve">1 03 02090 01 0000 110 </t>
  </si>
  <si>
    <t>Акцизы на моторное масло для дизельных и (или) карбюраторных (инжекторных) двигателей, производимое на территории Российской Федерации</t>
  </si>
  <si>
    <t xml:space="preserve">1 03 02080 01 0000 110 </t>
  </si>
  <si>
    <t>Акцизы на дизельное топливо, производимое на территории Российской Федерации</t>
  </si>
  <si>
    <t xml:space="preserve">1 03 02070 01 0000 110 </t>
  </si>
  <si>
    <t>Акцизы на прямогонный бензин, производимый на территории Российской Федерации</t>
  </si>
  <si>
    <t xml:space="preserve">1 03 02042 01 0000 110 </t>
  </si>
  <si>
    <t>Акцизы на автомобильный бензин, производимый на территории Российской Федерации</t>
  </si>
  <si>
    <t xml:space="preserve">1 03 02041 01 0000 110 </t>
  </si>
  <si>
    <t>Акцизы на спиртосодержащую продукцию, производимую на территории Российской Федерации</t>
  </si>
  <si>
    <t>1 03 02020 01 0000 110</t>
  </si>
  <si>
    <t>Акцизы на спирт этиловый (в том числе этиловый спирт-сырец) из пищевого сырья, производимый на территории Российской Федерации</t>
  </si>
  <si>
    <t>1 03 02011 01 0000 110</t>
  </si>
  <si>
    <t>Акцизы на спирт этиловый  из всех видов сырья (в том числе этиловый спирт-сырец из всех видов сырья), производимый на территории Российской Федерации</t>
  </si>
  <si>
    <t xml:space="preserve">1 03 02010 01 0000 110 </t>
  </si>
  <si>
    <t xml:space="preserve">Акцизы по подакцизным товарам (продукции), производимым на территории Российской Федерации </t>
  </si>
  <si>
    <t xml:space="preserve">1 03 02000 01 0000 110 </t>
  </si>
  <si>
    <t>НАЛОГИ НА ТОВАРЫ (РАБОТЫ, УСЛУГИ), РЕАЛИЗУЕМЫЕ НА ТЕРРИТОРИИ РОССИЙСКОЙ ФЕДЕРАЦИИ</t>
  </si>
  <si>
    <t>1 03 00000 00 0000 000</t>
  </si>
  <si>
    <t xml:space="preserve">1 01 02050 01 0000 110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</si>
  <si>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</si>
  <si>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1 01 02040 01 0000 110 </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</si>
  <si>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t>
  </si>
  <si>
    <t>1 01 02020 01 0000 110</t>
  </si>
  <si>
    <t>Налог на доходы физических лиц с доходов, полученных в виде дивидендов от долевого участия в деятельности организаций</t>
  </si>
  <si>
    <t xml:space="preserve">1 01 02000 01 0000 110 </t>
  </si>
  <si>
    <t xml:space="preserve">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  </t>
  </si>
  <si>
    <t xml:space="preserve">1 01 01020 01 0000 110 </t>
  </si>
  <si>
    <t xml:space="preserve">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зачисляемый в бюджеты субъектов Российской Федерации </t>
  </si>
  <si>
    <t xml:space="preserve">1 01 01014 02 0000 110 </t>
  </si>
  <si>
    <t xml:space="preserve">1 01 01012 02 0000 110 </t>
  </si>
  <si>
    <t xml:space="preserve">Налог на прибыль организаций, зачисляемый в бюджеты бюджетной системы Российской Федерации по соответствующим ставкам </t>
  </si>
  <si>
    <t xml:space="preserve">1 01 01010 00 0000 110 </t>
  </si>
  <si>
    <t xml:space="preserve">1 01 01000 00 0000 110 </t>
  </si>
  <si>
    <t>1 01 00000 00 0000 000</t>
  </si>
  <si>
    <t>ДОХОДЫ</t>
  </si>
  <si>
    <t>1 00 00000 00 0000 000</t>
  </si>
  <si>
    <t>Процент отчислений</t>
  </si>
  <si>
    <t xml:space="preserve">Наименование кода поступлений в бюджет, группы, подгруппы, статьи, подстатьи, элемента, программы (подпрограммы), кода экономической классификации доходов
</t>
  </si>
  <si>
    <t>Код</t>
  </si>
  <si>
    <t>(%)</t>
  </si>
  <si>
    <t>Нормативы  распределения  доходов   Петропавловск-Камчатского городского округа в 2010 году</t>
  </si>
  <si>
    <t xml:space="preserve">"О внесении изменений в  Решение Городской Думы </t>
  </si>
  <si>
    <t xml:space="preserve"> к Решению Городской Думы Петропавловск-Камчатского городского округа</t>
  </si>
  <si>
    <t>Приложение 3</t>
  </si>
  <si>
    <t>Привлечение прочих источников внутреннего финансирования дефицитов бюджетов</t>
  </si>
  <si>
    <t>01 06 06 00 04 0000 700</t>
  </si>
  <si>
    <t>Средства от продажи акций и иных форм участия в капитале, находящихся в государственной и муниципальной собственности</t>
  </si>
  <si>
    <t>01 06 01 00 04 0000 630</t>
  </si>
  <si>
    <t>Иные источники внутреннего финансирования дефицитов бюджетов</t>
  </si>
  <si>
    <t>01 06 01 00 00 0000 000</t>
  </si>
  <si>
    <t xml:space="preserve">Комитет по управлению имуществом Петропавловск-Камчатского городского округа </t>
  </si>
  <si>
    <t>Возврат бюджетных кредитов, предоставленных юридическим лицам из бюджетов городского округа в валюте Российской Федерации</t>
  </si>
  <si>
    <t>01 06 05 01 04 0000 640</t>
  </si>
  <si>
    <t>Возврат бюджетных кредитов, предоставленных внутри страны в валюте Российской Федерации</t>
  </si>
  <si>
    <t>01 06 05 00 00 0000 600</t>
  </si>
  <si>
    <t>Бюджетные кредиты, предоставленные внутри страны в валюте Российской Федерации</t>
  </si>
  <si>
    <t>01 06 05 00 00 0000 000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</si>
  <si>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</si>
  <si>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01 06 04 00 04 0000 810  </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</si>
  <si>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</si>
  <si>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01 06 04 00 00 0000 800  </t>
  </si>
  <si>
    <t>Исполнение государственных и муниципальных гарантий в валюте Российской Федерации</t>
  </si>
  <si>
    <t>01 06 04 00 00 0000 000</t>
  </si>
  <si>
    <t>01 06 00 00 00 0000 000</t>
  </si>
  <si>
    <t>01 06  06 00 04 0000 710</t>
  </si>
  <si>
    <t>Уменьшение прочих остатков денежных средств бюджетов</t>
  </si>
  <si>
    <t>01 05 02 01 04 0000 610</t>
  </si>
  <si>
    <t>Уменьшение прочих остатков средств бюджетов</t>
  </si>
  <si>
    <t>01 05 02 00 04 0000 610</t>
  </si>
  <si>
    <t>Уменьшение остатков средств бюджетов</t>
  </si>
  <si>
    <t>01 05 00 00 04 0000 600</t>
  </si>
  <si>
    <t>Увеличение прочих остатков денежных средств бюджетов</t>
  </si>
  <si>
    <t>01 05 02 01 04 0000 510</t>
  </si>
  <si>
    <t>Увеличение прочих остатков средств бюджетов</t>
  </si>
  <si>
    <t>01 05 02 00 04 0000 510</t>
  </si>
  <si>
    <t>Увеличение остатков средств бюджетов</t>
  </si>
  <si>
    <t>01 05 00 00 04 0000 500</t>
  </si>
  <si>
    <t>Изменение остатков средств на счетах по учету средств бюджета</t>
  </si>
  <si>
    <t>01 05 00 00 00 0000 000</t>
  </si>
  <si>
    <t>Погашение кредитов, предоставленных кредитными организациями в валюте Российской Федерации</t>
  </si>
  <si>
    <t>01 02 00 00 04 0000 810</t>
  </si>
  <si>
    <t>Получение кредитов от кредитных организаций в валюте Российской Федерации</t>
  </si>
  <si>
    <t>01 02 00 00 04 0000 710</t>
  </si>
  <si>
    <t>Размещение государственных (муниципальных) ценных бумаг, номинальная стоимость которых указана в валюте Российской Федерации</t>
  </si>
  <si>
    <t>01 01 00 00 04 0000 710</t>
  </si>
  <si>
    <t>Департамент  экономической и бюджетной политики администрации Петропавловск -Камчатского городского округа</t>
  </si>
  <si>
    <t>Главные администраторы, наименование источника</t>
  </si>
  <si>
    <t xml:space="preserve">Код бюджетной классификации Российской Федерации </t>
  </si>
  <si>
    <t xml:space="preserve">Код главы </t>
  </si>
  <si>
    <t>Главные администраторы источников финансирования дефицита бюджета Петропавловск - Камчатского городского округа</t>
  </si>
  <si>
    <t>"О внесении изменений в  Решение Городской Думы «О бюджете Петропавловск-Камчатского городского округа на 2010 год»</t>
  </si>
  <si>
    <t>Приложение 4</t>
  </si>
  <si>
    <t>расходы</t>
  </si>
  <si>
    <t>доходы</t>
  </si>
  <si>
    <t>Уменьшение прочих остатков денежных средств бюджетов городских округов</t>
  </si>
  <si>
    <t xml:space="preserve">Уменьшение прочих остатков денежных средств бюджетов </t>
  </si>
  <si>
    <t>01 05 02 01 00 0000 610</t>
  </si>
  <si>
    <t>01 05 02 00 00 0000 600</t>
  </si>
  <si>
    <t>01 05 00 00 00 0000 600</t>
  </si>
  <si>
    <t>Увеличение прочих остатков денежных средств бюджетов городских округов</t>
  </si>
  <si>
    <t xml:space="preserve">Увеличение прочих остатков денежных средств бюджетов </t>
  </si>
  <si>
    <t>01 05 02 01 00 0000 510</t>
  </si>
  <si>
    <t>01 05 02 00 00 0000 500</t>
  </si>
  <si>
    <t>01 05 00 00 00 0000 500</t>
  </si>
  <si>
    <t>Погашение бюджетами субъектов Российской Федерации бюджетных кредитов, полученных от других бюджетов бюджетной системы Российской Федерации в валюте Российской Федерации</t>
  </si>
  <si>
    <t>01 03 00 00 05 0000 810</t>
  </si>
  <si>
    <t xml:space="preserve"> - Погашение бюджетных кредитов, полученных от других бюджетов бюджетной системы Российской Федерации в валюте Российской Федерации</t>
  </si>
  <si>
    <t>01 03 00 00 00 0000 800</t>
  </si>
  <si>
    <t>Получение бюджетных кредитов от других бюджетов бюджетной системы Российской Федерации бюджетами субъектов Российской Федерации в валюте Российской Федерации</t>
  </si>
  <si>
    <t>01 03 00 00 05 0000 710</t>
  </si>
  <si>
    <t xml:space="preserve"> - Получение бюджетных кредитов от других бюджетов бюджетной системы Российской Федерации в валюте Российской Федерации</t>
  </si>
  <si>
    <t>01 03 00 00 00 0000 700</t>
  </si>
  <si>
    <t>Бюджетные кредиты от других бюджетов бюджетной системы Российской Федерации</t>
  </si>
  <si>
    <t>01 03 00 00 00 0000 000</t>
  </si>
  <si>
    <t>Погашение бюджетами городских округов кредитов от кредитных организаций в валюте Российской Федерации</t>
  </si>
  <si>
    <t>01 02 00 00 00 0000 800</t>
  </si>
  <si>
    <t>Получение кредитов от кредитных организаций бюджетами городских округов в валюте Российской Федерации</t>
  </si>
  <si>
    <t>01 02 00 00 00 0000 700</t>
  </si>
  <si>
    <t>Кредиты кредитных организаций в валюте Российской Федерации</t>
  </si>
  <si>
    <t>01 02 00 00 00 0000 000</t>
  </si>
  <si>
    <t>Источники финансирования дефицита бюджета городского округа:</t>
  </si>
  <si>
    <t>Наименование показателя</t>
  </si>
  <si>
    <t>Код бюджетной классификации</t>
  </si>
  <si>
    <t>Источники финансирования дефицита бюджета Петропавловск-Камчатского городского округа на 2010 год</t>
  </si>
  <si>
    <t>Приложение 5</t>
  </si>
  <si>
    <t>0000000</t>
  </si>
  <si>
    <t>ИТОГО РАСХОДОВ:</t>
  </si>
  <si>
    <t xml:space="preserve">                   ВСЕГО РАСХОДОВ:</t>
  </si>
  <si>
    <t>Другие вопросы в области социальной политики</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</si>
  <si>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</si>
  <si>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</si>
  <si>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</si>
  <si>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</si>
  <si>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</si>
  <si>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Другие вопросы в области здравоохранения, физической культуры и спорта</t>
  </si>
  <si>
    <t>Физическая культура и спорт</t>
  </si>
  <si>
    <t xml:space="preserve">Скорая медицинская помощь </t>
  </si>
  <si>
    <t>Медицинская помощь в дневных стационарах всех типов</t>
  </si>
  <si>
    <t>Амбулаторная помощь</t>
  </si>
  <si>
    <t>Стационарная медицинская помощь</t>
  </si>
  <si>
    <t>ЗДРАВООХРАНЕНИЕ, ФИЗИЧЕСКАЯ КУЛЬТУРА И СПОРТ</t>
  </si>
  <si>
    <t>Другие вопросы в области культуры, кинематографии, средств массовой информации</t>
  </si>
  <si>
    <t>Культура</t>
  </si>
  <si>
    <t>Культура, кинематография и средства массовой информации</t>
  </si>
  <si>
    <t>Другие вопросы в области образования</t>
  </si>
  <si>
    <t>Молодежная политика и оздоровление детей</t>
  </si>
  <si>
    <t>Общее образование</t>
  </si>
  <si>
    <t>Дошкольное образование</t>
  </si>
  <si>
    <t>Образование</t>
  </si>
  <si>
    <t>Благоустройство</t>
  </si>
  <si>
    <t>Коммунальное хозяйство</t>
  </si>
  <si>
    <t>Жилищное хозяйство</t>
  </si>
  <si>
    <t>Жилищно - коммунальное хозяйство</t>
  </si>
  <si>
    <t>Дорожное хозяйство</t>
  </si>
  <si>
    <t>Транспорт</t>
  </si>
  <si>
    <t>Лесное хозяйство</t>
  </si>
  <si>
    <t>Национальная экономика</t>
  </si>
  <si>
    <t>Другие вопросы в области национальной безопасности и правоохранительной деятельности</t>
  </si>
  <si>
    <t>Органы внутренних дел</t>
  </si>
  <si>
    <t>Национальная безопасность и правоохранительная деятельность</t>
  </si>
  <si>
    <t>Возврат остатков субсидий и субвенций из бюджета городского округа</t>
  </si>
  <si>
    <t>ВОЗВРАТ ОСТАТКОВ СУБСИДИЙ И СУБВЕНЦИЙ ПРОШЛЫХ ЛЕТ</t>
  </si>
  <si>
    <t>безвозмездные</t>
  </si>
  <si>
    <t>Петропавловск-Камчатского городского округа</t>
  </si>
  <si>
    <t xml:space="preserve">к Решению Городской Думы </t>
  </si>
  <si>
    <t xml:space="preserve">"О внесении изменений в решение Городской Думы </t>
  </si>
  <si>
    <t>Погашение кредиторской задолженности по Долгосрочной муниципальной целевой программе "Спортивный Петропавловск на 2008-2010 г."</t>
  </si>
  <si>
    <t>Инвестиционные мероприятия "Развитие, модернизация и реконструкция систем водоснабжения и водоотведения города Петропавловска-Камчатского"</t>
  </si>
  <si>
    <t>Мероприятия в области коммунального хозяйства</t>
  </si>
  <si>
    <t>Субсидии юридическим лицам предоставляемые в соответствии с постановлением администрации Петропавловск-Камчатского городского округа от 22.03.2010 № 761 «Об установлении уровня платы граждан за жилое помещение и коммунальные услуги на территории Петропавловск-Камчатского городского округа»</t>
  </si>
  <si>
    <t>Субсидии муниципальному автономному учреждению "Управление транспорта и дорожного хозяйства" на муниципальное задание по оказанию услуг на выполнение  мероприятий в области организации безопасности дорожного движения Петропавловск-Камчатского городского округа</t>
  </si>
  <si>
    <t>Погашение кредиторской задолженности по Долгосрочной муниципальной целевой программы "Спортивный Петропавловск на 2008-2010 г."</t>
  </si>
  <si>
    <t>Мероприятия в области здравоохранения по профилактике заболеваний (проведение иммунизации)</t>
  </si>
  <si>
    <t>Мероприятия в области спорта и физической культуры</t>
  </si>
  <si>
    <t>Погашение кредиторской задолженности по Реабилитации несовершеннолетних, возвратившихся из спец.учебно-воспитательных учреждений закрытого типа и учреждений уголовно-исполнительной системы на территории Петропавловск-Камчатского городского округа на 2008-2010 годы</t>
  </si>
  <si>
    <t>Мероприятия в области культуры "Сохранение и развитие культуры в Петропавловск-Камчатском городском округе"</t>
  </si>
  <si>
    <t>Погашение кредиторской задолженности по Долгосрочной муниципальной целевой программы "Поддержка и развитие дополнительного образования в Петропавловск-Камчатском городском округе"</t>
  </si>
  <si>
    <t>Оснащение образовательных учреждений оборудованием стоматологических кабинетов</t>
  </si>
  <si>
    <t>Погашение кредиторской задолженности по Долгосрочной муниципальной целевой программы "Молодёжь Петропавловск-Камчатского городского округа на 2008-2010 годы"</t>
  </si>
  <si>
    <t>Погашение кредиторской задолженности по Долгосрочной целевой программы "Профилактика правонарушений в городе Петропавловске-Камчатском на 2007-2008 годы"</t>
  </si>
  <si>
    <t>1008210</t>
  </si>
  <si>
    <t>За счет средств краевого бюджета</t>
  </si>
  <si>
    <t>1040400</t>
  </si>
  <si>
    <t>3510504</t>
  </si>
  <si>
    <t>Приложение 13</t>
  </si>
  <si>
    <t>Постановление Главы Петропавловск-Камчатского городского округа от 04.06.2009 № 1586</t>
  </si>
  <si>
    <t>Постановление Главы Петропавловск-Камчатского городского округа от 04.06.2009 № 1587</t>
  </si>
  <si>
    <t>Постановление администрации Петропавловск-Камчатского городского округа от 05.08.2009 № 2312</t>
  </si>
  <si>
    <t>Постановление администрации Петропавловск-Камчатского городского округа от 17.02.2010 № 469</t>
  </si>
  <si>
    <t>Постановление администрации Петропавловск-Камчатского городского округа от 08.12.2009 № 3792</t>
  </si>
  <si>
    <t>Постановление администрации Петропавловск-Камчатского городского округа от 08.12.2009 № 3797</t>
  </si>
  <si>
    <t>Постановление администрации Петропавловск-Камчатского городского округа от 26.01.2010 № 153</t>
  </si>
  <si>
    <t>МУ "Долговой центр"</t>
  </si>
  <si>
    <t xml:space="preserve">Муниципальное учреждение "Долговой центр г. Петропавловска-Камчатского" </t>
  </si>
  <si>
    <t>Мероприятия в области социальной политики - Расходы в связи с реализацией Постановления Главы Петропавловск-Камчатского городского округа от 29.12.2008 №3705 (рента)</t>
  </si>
  <si>
    <t>Управление социальной поддержки населения Петропавловск-Камчатского городского округа</t>
  </si>
  <si>
    <t>Социальные выплаты</t>
  </si>
  <si>
    <t>Муниципальная социальная поддержка отдельных категорий граждан при оплате жилого помещения и коммунальных услуг</t>
  </si>
  <si>
    <t>Предоставление гражданам субсидий на оплату жилого помещения и коммунальных услуг</t>
  </si>
  <si>
    <t>Социальная помощь</t>
  </si>
  <si>
    <t>Управление культуры г. Петропавловска-Камчатского</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</si>
  <si>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</si>
  <si>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Управление культуры г.Петропавловска-Камчатского</t>
  </si>
  <si>
    <t>Руководитель Контрольно-счетной палаты</t>
  </si>
  <si>
    <t>Руководитель контрольно-счетной палаты муниципального образования и его заместители</t>
  </si>
  <si>
    <t>Контрольно-счетная палата Петропавловск-Камчатского городского округа</t>
  </si>
  <si>
    <t>Контрольно счетная палата Петропавловск-Камчатского городского округа</t>
  </si>
  <si>
    <t>Расходы на освещение деятельности органов местного самоуправления Петропавловск-Камчатского городского округа в средствах массовой информации</t>
  </si>
  <si>
    <t>Депутаты представительного органа муниципального образования</t>
  </si>
  <si>
    <t>Председатель представительного органа муниципального образования</t>
  </si>
  <si>
    <t xml:space="preserve">Городская Дума Петропавловск-Камчатского городского округа </t>
  </si>
  <si>
    <t>Городская Дума Петропавловск-Камчатского городского округа</t>
  </si>
  <si>
    <t>Услуги по доставке материальной помощи участникам ВОВ</t>
  </si>
  <si>
    <t>Меры муниципальной социальной поддержки старшему поколению (материальная помощь участникам ВОВ в связи с юбилейной датой)</t>
  </si>
  <si>
    <t>Мероприятия по осуществлению мер по реабилитации несовершеннолетних специальной категории (на осуществление текущей деятельности Комиссии по делам несовершеннолетних и защите их прав)</t>
  </si>
  <si>
    <t>Мероприятия в области социальной политики (оказание зубопротезной помощи)</t>
  </si>
  <si>
    <t>Мероприятия в области социальной политики - Расходы в связи с реализацией Постановления Главы Петропавловск-Камчатского городского округа от 30.08.2007 №2025 (компенсация части родительской платы малообеспеченным семьям за содержание детей в муниципальных образовательных учреждениях Петропавловск-Камчатского городского округа)</t>
  </si>
  <si>
    <t>Мероприятия в области социальной политики - Расходы в связи с реализацией Решения Городской Думы Петропавловск-Камчатского городского округа от 16.11.2005 № 223-р (присвоение звания Почетный гражданин города)</t>
  </si>
  <si>
    <t xml:space="preserve">Мероприятия в области социальной политики </t>
  </si>
  <si>
    <t>Выплаты семьям опекунов на содержание подопечных детей (средства федерального бюджета)</t>
  </si>
  <si>
    <t>Выплаты семьям опекунов на содержание подопечных детей (средства краевого бюджета)</t>
  </si>
  <si>
    <t>Оплата труда приемного родителя (средства краевого бюджета)</t>
  </si>
  <si>
    <t>Содержание ребенка в семье опекуна и приемной семье, а также оплата труда приемного родителя</t>
  </si>
  <si>
    <t>Услуги по доставке и перечислению компенсации части родительской платы за содержание ребенка в муниципальных образовательных учреждениях (за счет средств краевого бюджета)</t>
  </si>
  <si>
    <t xml:space="preserve">Субвенция на выплату компенсации части родительской платы за содержание ребенка в муниципальных образовательных учреждениях (средства краевого бюджета) </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</si>
  <si>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</si>
  <si>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Иные безвозмездные и безвозвратные перечисления</t>
  </si>
  <si>
    <t>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</si>
  <si>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Муниципальная социальная поддержка ветеранов Великой Отечественной Войны на ремонт жилых помещений</t>
  </si>
  <si>
    <t>Услуги по доставке и перечислению адресных субсидий (средства краевого бюджета)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</si>
  <si>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</si>
  <si>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Федеральный закон от 12 января 1996 года № 8-ФЗ "О погребении и похоронном деле"</t>
  </si>
  <si>
    <t>Центр социального обслуживания населения (администрирование госполномочий по отделу выплат субсидий, средства краевого бюджета)</t>
  </si>
  <si>
    <t>Центр социального обслуживания населения (краевые средства)</t>
  </si>
  <si>
    <t>Центр социального обслуживания населения г.Петропавловска-Камчатского</t>
  </si>
  <si>
    <t>Учреждения социального обслуживания населения</t>
  </si>
  <si>
    <t>Психолого-медико-педагогическая комиссия Петропавловск-Камчатского городского округа</t>
  </si>
  <si>
    <t>Медико-социальная экспертная комиссия</t>
  </si>
  <si>
    <t>Доплаты к пенсиям государственных служащих субъектов Российской Федерации и муниципальных служащих</t>
  </si>
  <si>
    <t xml:space="preserve">Доплаты к пенсиям, дополнительное пенсионное обеспечение </t>
  </si>
  <si>
    <t>Муниципальная долгосрочная целевая программа «Приобретение медицинского оборудования для муниципальных учреждений здравоохранения Петропавловск-Камчатского городского округа на 2010-2014 годы»</t>
  </si>
  <si>
    <t xml:space="preserve">Долгосрочная муниципальная целевая программа "Спортивный Петропавловск на 2010-2014 годы" </t>
  </si>
  <si>
    <t>Долгосрочная муниципальная целевая программа на период 2010-2011 годы "Здоровые дети"</t>
  </si>
  <si>
    <t>Физкультурно-оздоровительная работа и спортивные мероприятия</t>
  </si>
  <si>
    <t>Дома ребенка</t>
  </si>
  <si>
    <t>Мероприятия в области здравоохранения</t>
  </si>
  <si>
    <t>Субсидии муниципальному автономному учреждению дополнительного образования детей "ДЮСШ по Киокусинкай каратэ-до"</t>
  </si>
  <si>
    <t>Субсидии муниципальному автономному учреждению дополнительного образования детей "ДЮСШ по футболу"</t>
  </si>
  <si>
    <t>Субсидии автономному учреждению физической культуры и спорта "Лыжная база "Лесная" на оказание муниципальных услуг</t>
  </si>
  <si>
    <t>Субсидия МУП "Спартак"</t>
  </si>
  <si>
    <t>Станции скорой и неотложной помощи</t>
  </si>
  <si>
    <t>Медицинская помощь в дневных стационарах Родильные дома</t>
  </si>
  <si>
    <t xml:space="preserve">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кормящих матерей, а также детей в возрасте до трех лет, проживающих в Камчатском крае, среднедушевой доход семьи которых ниже прожиточного минимума, установленного в Камчатском крае </t>
  </si>
  <si>
    <t>Субвенция на выполнение полномочий по обеспечению полноценным питанием берем. женщин, кормящих матерей, а также детей в возрасте до трех лет, в т.ч. через специальные пункты питания и магазины по заключению врачей (за счет средств краевого бюджета)</t>
  </si>
  <si>
    <t>Амбулаторная помощь Родильные дома</t>
  </si>
  <si>
    <t>Комплектование книжных фондов библиотек муниципальных образований</t>
  </si>
  <si>
    <t>Мероприятия в сфере культуры, кинематографии и средств массовой информации</t>
  </si>
  <si>
    <t>Дворцы и дома культуры, другие учреждения культуры и средств массовой информации - проведение городских культурно-массовых мероприятий</t>
  </si>
  <si>
    <t>Дворцы и дома культуры, другие учреждения культуры и средств массовой информации - Городской оркестр</t>
  </si>
  <si>
    <t>Дворцы и дома культуры, другие учреждения культуры и средств массовой информации - Городской парк культуры и отдыха</t>
  </si>
  <si>
    <t>Дворцы и дома культуры, другие учреждения культуры и средств массовой информации - ГЦК "Досуг"</t>
  </si>
  <si>
    <t>Дворцы и дома культуры, другие учреждения культуры и средств массовой информации - ЦКД "Апрель"</t>
  </si>
  <si>
    <t>Дворцы и дома культуры, другие учреждения культуры и средств массовой информации - Дома культуры</t>
  </si>
  <si>
    <t>Долгосрочная целевая программа "Развитие системы образования Петропавловск-Камчатского городского округа на 2010-2012 годы"</t>
  </si>
  <si>
    <t>Мероприятия в области образования</t>
  </si>
  <si>
    <t>Проведение мероприятий для детей и молодежи</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</si>
  <si>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</si>
  <si>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1 14 02023 02 0000 410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</si>
  <si>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автономных учреждений субъектов Российской Федерации) в части реализации материальных запасов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</si>
  <si>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</si>
  <si>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автономных учреждений субъектов Российской Федерации) в части реализации основных средств по указанному имуществу</t>
  </si>
  <si>
    <t>1 14 02022 02 0000 410</t>
  </si>
  <si>
    <t xml:space="preserve">Доходы от продажи квартир, находящиеся в собственности поселений </t>
  </si>
  <si>
    <t>1 14 01050 10 0000 410</t>
  </si>
  <si>
    <t xml:space="preserve">Доходы от продажи квартир, находящиеся в собственности муниципальных районов </t>
  </si>
  <si>
    <t>1 14 01050 05 0000 410</t>
  </si>
  <si>
    <t>Доходы от продажи квартир, находящиеся в собственности городских округов</t>
  </si>
  <si>
    <t xml:space="preserve">Доходы от продажи квартир, находящихся в собственности субъектов Российской Федерации </t>
  </si>
  <si>
    <t>1 14 01020 02 0000 410</t>
  </si>
  <si>
    <t>1 14 00000 00 0000 000</t>
  </si>
  <si>
    <t>Прочие доходы бюджетов от оказания платных услуг получателями средств бюджетов поселений и компенсации затрат бюджетов поселений</t>
  </si>
  <si>
    <t>1 13 03050 10 0000 130</t>
  </si>
  <si>
    <t>Прочие доходы бюджетов от оказания платных услуг получателями средств бюджетов муниципальных районов и компенсации затрат бюджетов муниципальных районов</t>
  </si>
  <si>
    <t>1 13 03050 05 0000 130</t>
  </si>
  <si>
    <t>Прочие доходы бюджетов от оказания платных услуг получателями средств бюджетов городских округов и компенсации затрат бюджетов городских округов</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</si>
  <si>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t>
  </si>
  <si>
    <t>1 13 03020 02 0000 130</t>
  </si>
  <si>
    <t>Сборы за выдачу органами местного самоуправления муниципальных районов лицензий на розничную продажу алкогольной продукции</t>
  </si>
  <si>
    <t>1 13 02024 05 0000 130</t>
  </si>
  <si>
    <t>Сборы за выдачу органами местного самоуправления городских округов лицензий на розничную продажу алкогольной продукции</t>
  </si>
  <si>
    <t>1 13 02023 04 0000 130</t>
  </si>
  <si>
    <t>Сборы за выдачу органами государственной власти субъектов Российской Федерации лицензий на розничную продажу алкогольной продукции</t>
  </si>
  <si>
    <t>1 13 02021 02 0000 130</t>
  </si>
  <si>
    <t>Сборы за выдачу лицензий на розничную продажу алкогольной продукции</t>
  </si>
  <si>
    <t>1 13 02020 00 0000 130</t>
  </si>
  <si>
    <t>Лицензионные сборы</t>
  </si>
  <si>
    <t>1 13 02000 00 0000 130</t>
  </si>
  <si>
    <t>1 13 00000 00 0000 000</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</si>
  <si>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</si>
  <si>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1 12 07020 02 0000 120</t>
  </si>
  <si>
    <t>Плата за пользование водными объектами, находящимися в собственности поселений</t>
  </si>
  <si>
    <t xml:space="preserve">1 12 05050 10 0000 120 </t>
  </si>
  <si>
    <t>Плата за пользование водными объектами, находящимися в собственности муниципальных районов</t>
  </si>
  <si>
    <t>1 12 05050 05 0000 120</t>
  </si>
  <si>
    <t>Плата за пользование водными объектами, находящимися в собственности городских округов</t>
  </si>
  <si>
    <t xml:space="preserve">1 12 05040 04 0000 120 </t>
  </si>
  <si>
    <t>112 01000 01 0000 120</t>
  </si>
  <si>
    <t>Плата за пользование водными объектами, находящимися в собственности субъектов Российской Федерации</t>
  </si>
  <si>
    <t xml:space="preserve">1 12 05020 02 0000 120 </t>
  </si>
  <si>
    <t>Плата за пользование водными объектами</t>
  </si>
  <si>
    <t>1 12 05000 01 0000 120</t>
  </si>
  <si>
    <t>Плата по договору купли-продажи лесных насаждений для собственных нужд</t>
  </si>
  <si>
    <t>1 12 04060 02 0000 120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</si>
  <si>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</si>
  <si>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1 12 04040 02 0000 120</t>
  </si>
  <si>
    <t xml:space="preserve">Плата за использование лесов в части, превышающей минимальный размер арендной платы </t>
  </si>
  <si>
    <t>1 12 04022 02 0000 120</t>
  </si>
  <si>
    <t>Плата за использование лесов в части, превышающей минимальный размер платы по договору купли-продажи лесных насаждений</t>
  </si>
  <si>
    <t>1 12 04021 02 0000 120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</si>
  <si>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</si>
  <si>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1 12 04020 02 0000 120</t>
  </si>
  <si>
    <t>Плата за пользование лесов</t>
  </si>
  <si>
    <t>1 12 04000 00 0000 120</t>
  </si>
  <si>
    <t>Плата за пользование водными биологическими ресурсами по межправительственным соглашениям</t>
  </si>
  <si>
    <t>1 12 03000 01 0000 120</t>
  </si>
  <si>
    <t>Прочие платежи при пользовании недрами по участкам недр, содержащим месторождения общераспространенных полезных ископаемых, или участки недр местного значения</t>
  </si>
  <si>
    <t>1 12 02102 02 0000 120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</si>
  <si>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используемых для целей строительства и эксплуатации подземных сооружений, не связанных с добычей полезных ископаемых</t>
  </si>
  <si>
    <t xml:space="preserve">1 12 02052 01 0000 120 </t>
  </si>
  <si>
    <t>Плата за договорную акваторию и участки морского дна, полученная при пользовании недрами на территории Российской Федерации</t>
  </si>
  <si>
    <t>1 12 02040 01 0000 120</t>
  </si>
  <si>
    <t>Регулярные платежи за пользование недрами при пользовании недрами (ренталс) на территории Российской Федерации</t>
  </si>
  <si>
    <t>1 12 02030 01 0000 120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</si>
  <si>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</si>
  <si>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 xml:space="preserve">1 12 02013 01 0000 120 </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</si>
  <si>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</si>
  <si>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1 12 02012 01 0000 120</t>
  </si>
  <si>
    <t xml:space="preserve">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t>
  </si>
  <si>
    <t>1 12 02010 01 0000 120</t>
  </si>
  <si>
    <t>Платежи при пользовании недрами</t>
  </si>
  <si>
    <t>1 12 02000 01 0000 120</t>
  </si>
  <si>
    <t>1 12 00000 00 0000 000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</si>
  <si>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</si>
  <si>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</si>
  <si>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</si>
  <si>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</si>
  <si>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</si>
  <si>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1 11 09042 02 0000 120</t>
  </si>
  <si>
    <t>Доходы от эксплуатации и использования имущества автомобильных дорог, находящихся в собственности поселений</t>
  </si>
  <si>
    <t>1 11 09035 10 0000 120</t>
  </si>
  <si>
    <t>Доходы от эксплуатации и использования имущества автомобильных дорог, находящихся в собственности муниципальных районов</t>
  </si>
  <si>
    <t>1 11 09035 05 0000 120</t>
  </si>
  <si>
    <t xml:space="preserve">Доходы от эксплуатации и использования имущества автомобильных дорог, находящихся в собственности субъектов Российской Федерации </t>
  </si>
  <si>
    <t>1 11 09032 02 0000 120</t>
  </si>
  <si>
    <t>Доходы от распоряжения правами на результаты научно-технической деятельности,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</si>
  <si>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</si>
  <si>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</si>
  <si>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</si>
  <si>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городских округов</t>
  </si>
  <si>
    <t>1 11 09024 04 0000 120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</si>
  <si>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</si>
  <si>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</si>
  <si>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</si>
  <si>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</si>
  <si>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</si>
  <si>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</si>
  <si>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</si>
  <si>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</si>
  <si>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</si>
  <si>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1 11 09012 02 0000 120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</si>
  <si>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</si>
  <si>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 xml:space="preserve">1 11 09000 00 0000 120 </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</si>
  <si>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</si>
  <si>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1 11 08050 10 0000 120 </t>
  </si>
  <si>
    <t>Средства, получаемые от передачи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</si>
  <si>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1 11 08050 05 0000 120 </t>
  </si>
  <si>
    <t xml:space="preserve">1 11 08040 04 0000 120 </t>
  </si>
  <si>
    <t>Средства, получаемые от передачи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</si>
  <si>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1 11 08020 02 0000 120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</si>
  <si>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</si>
  <si>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</si>
  <si>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</si>
  <si>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</si>
  <si>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</si>
  <si>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1 11 07015 05 0000 120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</si>
  <si>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</si>
  <si>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1 11 07012 02 0000 120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</si>
  <si>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</si>
  <si>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</si>
  <si>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Платежи от государственных и муниципальных унитарных предприятий</t>
  </si>
  <si>
    <t>1 11 07000 00 0000 120</t>
  </si>
  <si>
    <t>Муниципальная долгосрочная целевая программа "Обеспечение жильём молодых семей в Петропавловск-Камчатском городском округе на 2009-2010 годы"</t>
  </si>
  <si>
    <t>Муниципальная долгосрочная целевая программа "Молодёжь Петропавловск-Камчатского городского округа на 2009-2010 годы"</t>
  </si>
  <si>
    <t xml:space="preserve">Выплаты премии Главы ПК ГО студентам, учащимся и воспитанникам образовательных учреждений, находящихся на территории Петропавловск-Камчатского городского округа </t>
  </si>
  <si>
    <t>Оплата за обучение студентов</t>
  </si>
  <si>
    <t>Организационно-воспитательная работа с молодежью</t>
  </si>
  <si>
    <t>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(коррекционные школы - за счёт средств краевого бюджета)</t>
  </si>
  <si>
    <t>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(школы - за счёт средств краевого бюджета)</t>
  </si>
  <si>
    <t>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(коррекционные школы - за счёт средств федерального бюджета)</t>
  </si>
  <si>
    <t>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(школы - за счёт средств федерального бюджета)</t>
  </si>
  <si>
    <t>Ежемесячное денежное вознаграждение за классное руководство</t>
  </si>
  <si>
    <t>Специальные (коррекционные) учреждения- книгопродукция</t>
  </si>
  <si>
    <t>Специальные (коррекционные) учреждения</t>
  </si>
  <si>
    <t>Детские дома</t>
  </si>
  <si>
    <t>Образование - книгоиздательская продукция (собственные средства)</t>
  </si>
  <si>
    <t>ДМШ - книгоиздательская продукция (собственные средства)</t>
  </si>
  <si>
    <t>Учреждения по внешкольной работе с детьми (Образование)</t>
  </si>
  <si>
    <t>Учреждения по внешкольной работе с детьми (ДМШ)</t>
  </si>
  <si>
    <t>Мероприятия по противопожарной безопасности школ - детских садов, школ начальных, неполных средних и средних</t>
  </si>
  <si>
    <t>Школы - поощрение учреждений, внедряющих инновационные образовательные программы</t>
  </si>
  <si>
    <t>Школы - поощрение учителей, участвовавших в конкурсе "Лучший учитель года"</t>
  </si>
  <si>
    <t>Субвенция по обеспечению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(за счёт средств краевого бюджета)</t>
  </si>
  <si>
    <t>Школы - книгоиздательская продукция (собственные средства)</t>
  </si>
  <si>
    <t>Детские дошкольные учреждения - книгоиздательская продукция (собственные средства)</t>
  </si>
  <si>
    <t xml:space="preserve">Отдел информационных технологий </t>
  </si>
  <si>
    <t>Методическая работа в области образования (методисты)</t>
  </si>
  <si>
    <t>МУ "Централизованная бухгалтерия"</t>
  </si>
  <si>
    <t>Субвенция на выполнение госполномочий по организации и осуществлению деятельности по опеке и попечительству, в части совершеннолетних</t>
  </si>
  <si>
    <t>Субвенция  в целях организации и осуществления деятельности по опеке и попечительству несовершеннолетних граждан (средства краевого бюджета-управление)</t>
  </si>
  <si>
    <t>Комиссия по делам несовершеннолетних и защите их прав (за счет средств краевого бюджета)</t>
  </si>
  <si>
    <t>Долгосрочная муниципальная целевая программа "Электронный Петропавловск-Камчатский (2010-2015 годы)"</t>
  </si>
  <si>
    <t>Мероприятия по информатизации (в области социальной политики)</t>
  </si>
  <si>
    <t>Мероприятия в области информатизации (в области здравоохранения)</t>
  </si>
  <si>
    <t>Методическое обеспечение и информационная поддержка</t>
  </si>
  <si>
    <t>Функционирование органов в сфере национальной безопасности, правоохранительной деятельности и обороны</t>
  </si>
  <si>
    <t>Воинские формирования (органы, подразделения)</t>
  </si>
  <si>
    <t>МУ "Петропавловск-Камчатский городской архив"</t>
  </si>
  <si>
    <t>Расходы на содержание отдела обеспечения и отдела эксплуатации зданий</t>
  </si>
  <si>
    <t>МУ "Территориальный центр управления кризисными ситуациями"</t>
  </si>
  <si>
    <t>Взносы в ассоциации городов и регионов</t>
  </si>
  <si>
    <t>Текущий ремонт зданий администрации</t>
  </si>
  <si>
    <t>Погашение задолженности по исполнительным листам</t>
  </si>
  <si>
    <t>Страхование отдельных категорий муниципальных служащих</t>
  </si>
  <si>
    <t>Субвенция на выполнение госполномочий Камчатского края по материально-техническому и организационному обеспечению деятельности административных комиссий</t>
  </si>
  <si>
    <t>Глава Петропавловск-Камчатского городского округа</t>
  </si>
  <si>
    <t>Глава муниципального образования</t>
  </si>
  <si>
    <t>Иные межбюджетные трансферты на частичное погашение задолженности теплоснабжающих предприятий муниципальных образований за поставленное топливо</t>
  </si>
  <si>
    <t>Взыскание по исполнительному листу</t>
  </si>
  <si>
    <t>Прочие расходы</t>
  </si>
  <si>
    <t>Резервные фонды местных администраций</t>
  </si>
  <si>
    <t>Процентные платежи по муниципальному долгу, по другим кредитным договорам коммерческих банков</t>
  </si>
  <si>
    <t>Процентные платежи по муниципальному долгу, МФК</t>
  </si>
  <si>
    <t>Процентные платежи по муниципальному долгу</t>
  </si>
  <si>
    <t>Процентные платежи по долговым обязательствам</t>
  </si>
  <si>
    <t>Коммунальные услуги КОСГУ 223</t>
  </si>
  <si>
    <t>Заработная плата КОСГУ 211</t>
  </si>
  <si>
    <t>Раздел, подраздел</t>
  </si>
  <si>
    <t>Код министерства, ведомства</t>
  </si>
  <si>
    <t>в том числе:</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</si>
  <si>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Петропавловск-Камчатского городского округа на 2010 год</t>
  </si>
  <si>
    <t>Приложение 7</t>
  </si>
  <si>
    <t>ГРБС</t>
  </si>
  <si>
    <t>РАСХОДЫ</t>
  </si>
  <si>
    <t>3 00 00000 00 0000 000</t>
  </si>
  <si>
    <t>Доходы и расходы на 2010 год по ведомственной структуре расходов, осуществляемые за счет средств от предпринимательской и иной приносящей доход деятельности</t>
  </si>
  <si>
    <t>Приложение 8</t>
  </si>
  <si>
    <t>ИТОГО:</t>
  </si>
  <si>
    <t>Департамент градостроительства и земельных отношений</t>
  </si>
  <si>
    <t>003</t>
  </si>
  <si>
    <t>1020114</t>
  </si>
  <si>
    <t>0901</t>
  </si>
  <si>
    <t>Сейсмоусиление роддома № 2 по ул. Строительная, 1а в г. Петропавловске-Камчатском (погашение кредиторской задолженности)</t>
  </si>
  <si>
    <t>1008211</t>
  </si>
  <si>
    <t>0501</t>
  </si>
  <si>
    <t>Сейсмоусиление жилых домов -Сейсмоусиление здания жилого дома № 7 по ул.Давыдова г.Петропавловск-Камчатский  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2009-2013 годы" за счет остатков средств федерального бюджета</t>
  </si>
  <si>
    <t>1008209</t>
  </si>
  <si>
    <t>Строительство сейсмических жилых домов - Группа жилых домов в квартале 115-А г.Петропавловск - Камчатский (II-очередь строительства) 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2009-2013 годы" (за счет остатков средств федерального бюджета на 01.01.2010, софинансирование)</t>
  </si>
  <si>
    <t>1020115</t>
  </si>
  <si>
    <t>0503</t>
  </si>
  <si>
    <t>1020102</t>
  </si>
  <si>
    <t>Бюджетные инвестиции в объекты капитального строительства собственности муниципальных образований (кредиторская задолженность)</t>
  </si>
  <si>
    <t>1040300</t>
  </si>
  <si>
    <t>0502</t>
  </si>
  <si>
    <t>Группа жилых домов для малосемейных в квартале 115-а (кредиторская задолженность)</t>
  </si>
  <si>
    <t>Реконструкция канализационного коллектора по пр.Рыбаков (кредиторская задолженность)</t>
  </si>
  <si>
    <t>3150204</t>
  </si>
  <si>
    <t>0409</t>
  </si>
  <si>
    <t>Строительство и модернизация автомобильных дорог общего пользования - Реконструкция магистрали общегородского значения в районе 10 км - ул. Абеля в г. Петропавловске-Камчатском</t>
  </si>
  <si>
    <t>7950046</t>
  </si>
  <si>
    <t>Инвестиционный проект "Строительство и реконструкция системы водоотведения г.Петропавловска-Камчатского" в рамках федеральной программы "Чистая вода"</t>
  </si>
  <si>
    <t>Комитет по управлению имуществом</t>
  </si>
  <si>
    <t>0904</t>
  </si>
  <si>
    <t>За счет средств городского бюджета</t>
  </si>
  <si>
    <t>КВР</t>
  </si>
  <si>
    <t>КЦСР</t>
  </si>
  <si>
    <t>КВСР</t>
  </si>
  <si>
    <t>КФСР</t>
  </si>
  <si>
    <t>Распорядитель средств</t>
  </si>
  <si>
    <t>Главный распорядитель средств</t>
  </si>
  <si>
    <t>№ п/п</t>
  </si>
  <si>
    <t>Петропавловск-Камчатского городского округа на 2010 год</t>
  </si>
  <si>
    <t xml:space="preserve"> Инвестиционные мероприятия</t>
  </si>
  <si>
    <r>
      <t xml:space="preserve">от </t>
    </r>
    <r>
      <rPr>
        <u val="single"/>
        <sz val="12"/>
        <rFont val="Times New Roman"/>
        <family val="1"/>
      </rPr>
      <t>24.12.2009</t>
    </r>
    <r>
      <rPr>
        <sz val="12"/>
        <rFont val="Times New Roman"/>
        <family val="1"/>
      </rPr>
      <t xml:space="preserve"> № </t>
    </r>
    <r>
      <rPr>
        <u val="single"/>
        <sz val="12"/>
        <rFont val="Times New Roman"/>
        <family val="1"/>
      </rPr>
      <t>203-нд</t>
    </r>
  </si>
  <si>
    <t>Приложение 9</t>
  </si>
  <si>
    <t>Итого по программам:</t>
  </si>
  <si>
    <t>Наименование главного распорядителя, распорядителя, получателя бюджетных средств</t>
  </si>
  <si>
    <t>Муниципальный правовой акт об утверждении</t>
  </si>
  <si>
    <t>Наименование программы</t>
  </si>
  <si>
    <t>к решению Городской Думы Петропавловск-Камчатского городского округа</t>
  </si>
  <si>
    <t>Решение Городской Думы Петропавловск-Камчатского городского округа от 22.02.2006 № 280-р</t>
  </si>
  <si>
    <t>Распоряжение Главы Петропавловск-Камчатского городского округа от 30.06.2009 № 232-р</t>
  </si>
  <si>
    <t>Решение Городской Думы Петропавловск-Камчатского городского округа от 22.11.2007 № 802-р</t>
  </si>
  <si>
    <t>Распоряжение Главы Петропавловск-Камчатского городского округа от 14.10.2009 № 450-р</t>
  </si>
  <si>
    <t>Перечень долгосрочных муниципальных целевых программ на 2010 год</t>
  </si>
  <si>
    <t>Приложение 10</t>
  </si>
  <si>
    <t>Услуги Управления социальной поддержки населения Петропавловск-Камчатского городского округа по доставке и перечислению адресных субсидий (средства краевого бюджета)</t>
  </si>
  <si>
    <t>Субвенция для выплаты гражданам адресных субсидий на оплату жилья и коммунальных услуг (средства краевого бюджета)</t>
  </si>
  <si>
    <t>Центр социального обслуживания населения (администрирование государственных полномочий по отделу выплат субсидий, средства краевого бюджета)</t>
  </si>
  <si>
    <t>Субвенция для осуществления государственных полномочий по социальному обслуживанию. граждан (средства краевого бюджета-содержание Центра)</t>
  </si>
  <si>
    <t>Субвенция на выполнение государственных полномочий по предоставлению социальной поддержки детей-сирот и детей, оставшихся без попечения родителей, находящихся в муниципальных учреждениях здравоохранения (за счёт средств краевого бюджета)</t>
  </si>
  <si>
    <t>Субвенция на выполнение государственных полномочий по осуществлению выплат медицинскому персоналу фельдшерско-акушерских пунктов, врачам, фельдшерам и медицинским сестрам скорой медицинской помощи (за счет средств из федерального бюджета)</t>
  </si>
  <si>
    <t>Субвенция на выполнение полномочий по обеспечению полноценным питанием беременных женщин, кормящих матерей, а также детей в возрасте до трех лет, в т.ч. через специальные пункты питания и магазины по заключению врачей (за счет средств краевого бюджета)</t>
  </si>
  <si>
    <t>Субвенция на выполнение государственных. полномочий по организации предоставления общедоступного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(коррекционные школы - за счёт средств краевого бюджета)</t>
  </si>
  <si>
    <t>Субвенция на выполнение государственных полномочий по организации предоставления общедоступного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(детские дома - за счёт средств краевого бюджета)</t>
  </si>
  <si>
    <t>Образование -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 финансируемых из местных бюджетов имеющим учёные степени и государственные награды (за счёт средств краевого бюджета)</t>
  </si>
  <si>
    <t>ДМШ -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 финансируемых из местных бюджетов имеющим учёные степени и государственные  награды (за счёт средств краевого бюджета)</t>
  </si>
  <si>
    <t>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 финансируемых из местных бюджетов имеющим учёные степени и государственные награды - детские сады (за счёт средств краевого бюджета)</t>
  </si>
  <si>
    <t>Муниципальное учреждение "Централизованная бухгалтерия"</t>
  </si>
  <si>
    <t>Субвенция на выполнение государственных полномочий по организации и осуществлению деятельности по опеке и попечительству, в части совершеннолетних</t>
  </si>
  <si>
    <t>Платежи за добычу общераспространенных полезных ископаемых, мобилизуемые на территориях  муниципальных районов</t>
  </si>
  <si>
    <t>1 09 03021 05 0000 110</t>
  </si>
  <si>
    <t>Платежи за добычу общераспространенных полезных ископаемых, мобилизуемые на территориях городских округов</t>
  </si>
  <si>
    <t>1 09 03021 04 0000 110</t>
  </si>
  <si>
    <t>Платежи за добычу общераспространенных полезных ископаемых</t>
  </si>
  <si>
    <t>1 09 03021 00 0000 110</t>
  </si>
  <si>
    <t>Платежи за добычу полезных ископаемых</t>
  </si>
  <si>
    <t xml:space="preserve">1 09 03020 00 0000 110 </t>
  </si>
  <si>
    <t>Платежи за проведение поисковых и разведочных работ, мобилизуемые на территориях муниципальных районов</t>
  </si>
  <si>
    <t>1 09 03010 05 0000 110</t>
  </si>
  <si>
    <t>Платежи за проведение поисковых и разведочных работ, мобилизуемые на территориях городских округов</t>
  </si>
  <si>
    <t>1 09 03010 04 0000 110</t>
  </si>
  <si>
    <t>Платежи за проведение поисковых и разведочных работ</t>
  </si>
  <si>
    <t>1 09 03010 00 0000 110</t>
  </si>
  <si>
    <t>Платежи за пользование природными ресурсами</t>
  </si>
  <si>
    <t>1 09 03000 00 0000 110</t>
  </si>
  <si>
    <t>Акцизы на ювелирные изделия</t>
  </si>
  <si>
    <t>1 09 02030 02 0000 110</t>
  </si>
  <si>
    <t>Акцизы</t>
  </si>
  <si>
    <t xml:space="preserve">1 09 02000 01 0000 110 </t>
  </si>
  <si>
    <t>Налог на прибыль организаций, зачислявшийся до 1 января 2005 года в местные бюджеты, мобилизуемый на территориях муниципальных районов</t>
  </si>
  <si>
    <t>1 09 01030 05 0000 110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</si>
  <si>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</si>
  <si>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1 09 01020 04 0000 110</t>
  </si>
  <si>
    <t xml:space="preserve">Налог на прибыль организаций, зачислявшийся до 1 января 2005 года в местные бюджеты </t>
  </si>
  <si>
    <t>1 09 01000 00 0000 110</t>
  </si>
  <si>
    <t>1 09 00000 00 0000 000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</si>
  <si>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</si>
  <si>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1 08 07175 01 0000 110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</si>
  <si>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</si>
  <si>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</si>
  <si>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</si>
  <si>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1 08 07173 01 0000 110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</si>
  <si>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</si>
  <si>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1 08 07172 01 0000 110</t>
  </si>
  <si>
    <t>1 08 07150 01 0000 110</t>
  </si>
  <si>
    <t xml:space="preserve">1 08 07140 01 0000 110 </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</si>
  <si>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</si>
  <si>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1 08 07130 01 0000 110</t>
  </si>
  <si>
    <t>Государственная пошлина за государственную регистрацию региональных отделений политической партии</t>
  </si>
  <si>
    <t>1 08 07120 01 0000 110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</si>
  <si>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</si>
  <si>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1 08 07110 01 0000 110 </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</si>
  <si>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</si>
  <si>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1 08 07082 01 0000 110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</si>
  <si>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</si>
  <si>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</si>
  <si>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</si>
  <si>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 xml:space="preserve">1 08 04010 01 0000 110 </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</si>
  <si>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</si>
  <si>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1 08 03010 01 0000 110 </t>
  </si>
  <si>
    <t xml:space="preserve">Государственная пошлина по делам, рассматриваемым конституционными (уставными) судами субъектов Российской Федерации </t>
  </si>
  <si>
    <t xml:space="preserve">1 08 02020 01 0000 110 </t>
  </si>
  <si>
    <t>1 08 00000 00 0000 000</t>
  </si>
  <si>
    <t>Земельный налог, взимаемый по ставкам, установленным в соответствии с подпунктом 2 пункта 1 статьи 394 Налогового кодекса Российской Федерации</t>
  </si>
  <si>
    <t>1 06 06020 00 0000 110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</si>
  <si>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</si>
  <si>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1 06 06013 10 0000 110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</si>
  <si>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t>
  </si>
  <si>
    <t>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</si>
  <si>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</si>
  <si>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1 06 06010 00 0000 110</t>
  </si>
  <si>
    <t xml:space="preserve">Земельный налог </t>
  </si>
  <si>
    <t xml:space="preserve">1 06 06000 03 0000 110 </t>
  </si>
  <si>
    <t>Налог на игорный бизнес</t>
  </si>
  <si>
    <t xml:space="preserve">1 06 05000 02 0000 110 </t>
  </si>
  <si>
    <t>Транспортный налог с физических лиц</t>
  </si>
  <si>
    <t xml:space="preserve">1 06 04012 02 0000 110 </t>
  </si>
  <si>
    <t>Транспортный налог с организаций</t>
  </si>
  <si>
    <t>1 06 04011 02 0000 110</t>
  </si>
  <si>
    <t>Транспортный налог</t>
  </si>
  <si>
    <t xml:space="preserve">1 06 04000 02 0000 110 </t>
  </si>
  <si>
    <t>Налог на имущество организаций по имуществу, входящему в Единую систему газоснабжения</t>
  </si>
  <si>
    <t xml:space="preserve">1 06 02020 02 0000 110 </t>
  </si>
  <si>
    <t xml:space="preserve">1 06 02010 02 0000 110 </t>
  </si>
  <si>
    <t>Налог на имущество организаций</t>
  </si>
  <si>
    <t xml:space="preserve">1 06 02000 02 0000 110 </t>
  </si>
  <si>
    <t>Налог на имущество физических лиц, взимаемый по ставкам, применяемым к объектам налогообложения, расположенным в границах поселений</t>
  </si>
  <si>
    <t>1 06 01030 10 0000 110</t>
  </si>
  <si>
    <t xml:space="preserve">Налог на имущество физических лиц, взимаемый по ставкам, применяемым к объектам налогообложения, расположенным в границах межселенных территорий </t>
  </si>
  <si>
    <t>1 06 01030 05 0000 110</t>
  </si>
  <si>
    <t>1 06 01000 00 0000 110</t>
  </si>
  <si>
    <t>1 06 00000 00 0000 000</t>
  </si>
  <si>
    <t xml:space="preserve">1 05 03000 01 0000 110 </t>
  </si>
  <si>
    <t xml:space="preserve">1 05 02000 02 0000 110 </t>
  </si>
  <si>
    <t xml:space="preserve">1 05 01010 01 0000 110 </t>
  </si>
  <si>
    <t xml:space="preserve">Налог, взимаемый в связи с применением упрощенной системы налогообложения </t>
  </si>
  <si>
    <t xml:space="preserve">1 05 01000 00 0000 110 </t>
  </si>
  <si>
    <t>1 05 00000 00 0000 000</t>
  </si>
  <si>
    <t xml:space="preserve">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 </t>
  </si>
  <si>
    <t>1 03 02200 02 0000 110</t>
  </si>
  <si>
    <t xml:space="preserve">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 </t>
  </si>
  <si>
    <t>1 03 02190 02 0000 110</t>
  </si>
  <si>
    <t xml:space="preserve">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 </t>
  </si>
  <si>
    <t>1 03 02180 02 0000 110</t>
  </si>
  <si>
    <t xml:space="preserve">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 </t>
  </si>
  <si>
    <t>1 03 02170 02 0000 110</t>
  </si>
  <si>
    <t xml:space="preserve">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 </t>
  </si>
  <si>
    <t>1 03 02160 02 0000 110</t>
  </si>
  <si>
    <t xml:space="preserve">Доходы от уплаты акцизов на дизельное топливо, подлежащие распределению в консолидированные бюджеты субъектов Российской Федерации </t>
  </si>
  <si>
    <t>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государственные награды СССР, РСФСР и Российской Федерации (Министерство образования)</t>
  </si>
  <si>
    <t>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Камчатском крае (краевые средства)</t>
  </si>
  <si>
    <t>Субвенция на выполнение государственных полномочий Камчатского края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в Камчатском крае (краевые средства)</t>
  </si>
  <si>
    <t>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(Министерство образования и науки Камчатского края) (краевые средства)</t>
  </si>
  <si>
    <t>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(Министерство социального развития Камчатского края)</t>
  </si>
  <si>
    <t>Субвенция на выполнение государственных полномочий Камчатского края по социальной поддержке детей-сирот и детей, оставшихся без попечения родителей, постоянно находящихся в учреждениях здравоохранения в Камчатском крае (краевые средства)</t>
  </si>
  <si>
    <t>Субвенция на выполнение государственных полномочий Камчатского края по обеспечению полноценным питанием беременных женщин, кормящих матерей, а также детей в возрасте до трех лет, проживающих на территории Камчатского края (краевые средства)</t>
  </si>
  <si>
    <t>Субвенции на выполнение государственных полномочий Камчатского края по образованию и организации деятельности районных (городских) комиссий по делам несовершеннолетних и защите их прав (краевые средства)</t>
  </si>
  <si>
    <t>Субвенция на выполнение государственных полномочий Камчатского края по социальному обслуживанию некоторых категорий граждан (краевые средства)</t>
  </si>
  <si>
    <t>03022</t>
  </si>
  <si>
    <t>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(краевые средства)</t>
  </si>
  <si>
    <t>03021</t>
  </si>
  <si>
    <t>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(краевые средства)</t>
  </si>
  <si>
    <t>Субвенция на выполнение государственных полномочий камчатского края по выплате вознаграждения за выполнение функции классного руководителя педагогическим работникам муниципальных образовательных учреждений в Камчатском крае (федеральные средства)</t>
  </si>
  <si>
    <t>Субвенции бюджетам субъектов Российской Федерации и муниципальных образований</t>
  </si>
  <si>
    <t>02999</t>
  </si>
  <si>
    <t>Субсидии на реализацию долгосрочной целевой программы "Модернизация жилищно-коммунального комплекса и инженерной инфраструктуры Камчатского края на 2010-2012 годы" "Государственный и технический учет и техническая инвентаризация объектов жилищно-коммунального хозяйства"</t>
  </si>
  <si>
    <t>Субсидии на реализацию долгосрочной целевой программы "Модернизация жилищно-коммунального комплекса и инженерной инфраструктуры Камчатского края на 2010-2012 годы" Питьевая вода</t>
  </si>
  <si>
    <t>Субсидии на реализацию долгосрочной целевой программы "Модернизация жилищно-коммунального комплекса и инженерной инфраструктуры Камчатского края на 2010-2012 годы" Энергосбережение</t>
  </si>
  <si>
    <t>Субсидии на реализацию долгосрочной целевой программы "установка коллективных (общедомовых ) приборов учета на отпуск коммунальных ресурсов в многоквартирных домах в Камчатском крае на 2010-2012 годы"</t>
  </si>
  <si>
    <t>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(краевые средства)</t>
  </si>
  <si>
    <t>Субсидии в целях софинансирования расходных обязательств муниципальных образований по комплектованию книжных фондов библиотек, финансируемых из местных бюджетов (федеральные средства)</t>
  </si>
  <si>
    <t>Субсидии в целях софинансирования расходных обязательств муниципальных образований по оплате труда работников, финансируемых из местных бюджетов (краевые средства)</t>
  </si>
  <si>
    <t>Субсидии в целях  софинансирования расходных обязательств муниципальных образований по организации оказания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 в части обеспечения отдельных категорий граждан лекарственными средствами и изделиями медицинского назначения (краевые средства)</t>
  </si>
  <si>
    <t>Субсидии в целях софинансирования расходных обязательств муниципальных образований, связанных с проведением капитального ремонта в соответствии со ст. 158 Жилищного Кодекса Российской Федерации (краевые средства)</t>
  </si>
  <si>
    <t>02077</t>
  </si>
  <si>
    <t>Субсидии на сейсмоусиление здания жилого дома №9/8 по проспекту 50 лет Октября в г.Петропавловске-Камчатском (за счет средств остатков федерального бюджета на 01.01.2010, (софинансирование)</t>
  </si>
  <si>
    <t>Субсидии на сейсмоусиление здания жилого дома № 7 по ул. Давыдова ( за счет остатков средств федерального бюджета на 01.01.2010, софинансирование)</t>
  </si>
  <si>
    <t xml:space="preserve"> Субсидии на строительство сейсмостойких жилых домов - Группа жилых домов в квартале 115 А  (за счет остатков средств федерального бюджета на 01.01.2010, софинансирование)</t>
  </si>
  <si>
    <t>Субсидия на сейсмоусиление роддома №2 по ул. Строительная, 1а в городского округа. Петропавловск-Камчатском (погашение кредиторской задолженности)</t>
  </si>
  <si>
    <t>Субсидия на реконструкцию площадки вокруг памятника  В.И.Ленину на Театральной площади, городского округа. Петропавловск-Камчатский</t>
  </si>
  <si>
    <t>02068</t>
  </si>
  <si>
    <t>Субсидии в целях софинансирования расходных обязательств в Камчатском крае по комплектованию книжных фондов библиотек, финансируемых из местных бюджетов (федеральные средства)</t>
  </si>
  <si>
    <t>Субсидии бюджетам субъектов  Российской Федерации и муниципальных образований (межбюджетные субсидии)</t>
  </si>
  <si>
    <t>01001</t>
  </si>
  <si>
    <t>Дотации от других бюджетов бюджетной системы Российской Федерации</t>
  </si>
  <si>
    <t>БЕЗВОЗМЕЗДНЫЕ ПОСТУПЛЕНИЯ</t>
  </si>
  <si>
    <t>05040</t>
  </si>
  <si>
    <t>17</t>
  </si>
  <si>
    <t>1</t>
  </si>
  <si>
    <t xml:space="preserve">Прочие неналоговые доходы </t>
  </si>
  <si>
    <t>ПРОЧИЕ НЕНАЛОГОВЫЕ ДОХОДЫ</t>
  </si>
  <si>
    <t>140</t>
  </si>
  <si>
    <t>90040</t>
  </si>
  <si>
    <t>16</t>
  </si>
  <si>
    <t>Прочие поступления от денежных взысканий (штрафов) и иных сумм в возмещение ущерба</t>
  </si>
  <si>
    <t>01</t>
  </si>
  <si>
    <t>33040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</si>
  <si>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</si>
  <si>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30000</t>
  </si>
  <si>
    <t>28000</t>
  </si>
  <si>
    <t>25060</t>
  </si>
  <si>
    <t>Денежные взыскания (штрафы) за нарушение земельного законодательства</t>
  </si>
  <si>
    <t>25050</t>
  </si>
  <si>
    <t>25030</t>
  </si>
  <si>
    <t>25010</t>
  </si>
  <si>
    <t>23040</t>
  </si>
  <si>
    <t>08000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</si>
  <si>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 </t>
  </si>
  <si>
    <t>ШТРАФЫ, САНКЦИИ, ВОЗМЕЩЕНИЕ УЩЕРБА</t>
  </si>
  <si>
    <t>410</t>
  </si>
  <si>
    <t>02033</t>
  </si>
  <si>
    <t>14</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</si>
  <si>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</si>
  <si>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</si>
  <si>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130</t>
  </si>
  <si>
    <t>03040</t>
  </si>
  <si>
    <t>13</t>
  </si>
  <si>
    <t>Прочие доходы от оказания платных услуг и компенсации затрат государства</t>
  </si>
  <si>
    <t>ДОХОДЫ ОТ ОКАЗАНИЯ ПЛАТНЫХ УСЛУГ И КОМПЕНСАЦИИ ЗАТРАТ ГОСУДАРСТВА</t>
  </si>
  <si>
    <t>120</t>
  </si>
  <si>
    <t>01000</t>
  </si>
  <si>
    <t>12</t>
  </si>
  <si>
    <t>ПЛАТЕЖИ ПРИ ПОЛЬЗОВАНИИ ПРИРОДНЫМИ РЕСУРСАМИ</t>
  </si>
  <si>
    <t>09044</t>
  </si>
  <si>
    <t>11</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</si>
  <si>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</si>
  <si>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07014</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</si>
  <si>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</si>
  <si>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05020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</si>
  <si>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</si>
  <si>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05010</t>
  </si>
  <si>
    <t>01040</t>
  </si>
  <si>
    <t>Дивиденды по акциям и доходы от прочих форм участия в капитале, находящихся в государственной и муниципальной собственности</t>
  </si>
  <si>
    <t>ДОХОДЫ ОТ ИСПОЛЬЗОВАНИЯ ИМУЩЕСТВА, НАХОДЯЩЕГОСЯ В ГОСУДАРСТВЕННОЙ И МУНИЦИПАЛЬНОЙ СОБСТВЕННОСТИ</t>
  </si>
  <si>
    <t>09</t>
  </si>
  <si>
    <t>ЗАДОЛЖЕННОСТЬ И ПЕРЕРАСЧЕТЫ ПО ОТМЕНЕННЫМ НАЛОГАМ, СБОРАМ И ИНЫМ ОБЯЗАТЕЛЬНЫМ ПЛАТЕЖАМ</t>
  </si>
  <si>
    <t>110</t>
  </si>
  <si>
    <t>07150</t>
  </si>
  <si>
    <t>08</t>
  </si>
  <si>
    <t xml:space="preserve">Государственная пошлина за выдачу разрешения на установку рекламной конструкции </t>
  </si>
  <si>
    <t>07140</t>
  </si>
  <si>
    <t>03010</t>
  </si>
  <si>
    <t>Государственная пошлина по делам, рассматриваемым в судах общей юрисдикции, мировыми судьями</t>
  </si>
  <si>
    <t>ГОСУДАРСТВЕННАЯ ПОШЛИНА</t>
  </si>
  <si>
    <t>06012</t>
  </si>
  <si>
    <t>06</t>
  </si>
  <si>
    <t>Земельный налог</t>
  </si>
  <si>
    <t>02010</t>
  </si>
  <si>
    <t>02020</t>
  </si>
  <si>
    <t xml:space="preserve">Налог на имущество организаций </t>
  </si>
  <si>
    <t>01020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</si>
  <si>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</si>
  <si>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t>
  </si>
  <si>
    <t>НАЛОГИ НА ИМУЩЕСТВО</t>
  </si>
  <si>
    <t>03000</t>
  </si>
  <si>
    <t>05</t>
  </si>
  <si>
    <t>02000</t>
  </si>
  <si>
    <t xml:space="preserve">Единый налог на вмененный доход для отдельных видов деятельности </t>
  </si>
  <si>
    <t>01010</t>
  </si>
  <si>
    <t>Единый налог, взимаемый в связи  с  применением  упрощенной системы налогообложения</t>
  </si>
  <si>
    <t>НАЛОГИ НА СОВОКУПНЫЙ ДОХОД</t>
  </si>
  <si>
    <t>02040</t>
  </si>
  <si>
    <t xml:space="preserve">Налог на доходы  физических лиц </t>
  </si>
  <si>
    <t>01012</t>
  </si>
  <si>
    <t>Налог на прибыль организаций, зачисляемый в бюджеты субъектов  Российской федерации</t>
  </si>
  <si>
    <t>01014</t>
  </si>
  <si>
    <t>Налог на прибыль организаций</t>
  </si>
  <si>
    <t>НАЛОГИ НА ПРИБЫЛЬ, ДОХОДЫ</t>
  </si>
  <si>
    <t>I.Налоговые и неналоговые доходы</t>
  </si>
  <si>
    <t>Элемент</t>
  </si>
  <si>
    <t>Статья и подстатья</t>
  </si>
  <si>
    <t>Подгруппа</t>
  </si>
  <si>
    <t>Группа</t>
  </si>
  <si>
    <t>КОСГУ</t>
  </si>
  <si>
    <t>Подвид доходов</t>
  </si>
  <si>
    <t>Вид доходов</t>
  </si>
  <si>
    <t>Администратор</t>
  </si>
  <si>
    <t>Годовой объем ассигнований</t>
  </si>
  <si>
    <t>Коды классификации доходов</t>
  </si>
  <si>
    <t>Наименование показателей</t>
  </si>
  <si>
    <t>тыс. рублей</t>
  </si>
  <si>
    <t>Доходы бюджета Петропавловск - Камчатского городского округа на 2010 год</t>
  </si>
  <si>
    <t>«О бюджете Петропавловск-Камчатского городского округа на 2010 год»</t>
  </si>
  <si>
    <t>к Решению Городской Думы Петропавловск-Камчатского городского округа</t>
  </si>
  <si>
    <t>Приложение 2</t>
  </si>
  <si>
    <t>** Дальнейшее распределение доходов будет осуществляться в соответствии с нормативами согласно Приложению 2 к Федеральному закону "О федеральном бюджете на 2009 год и на плановый период 2010 и 2011 годов"</t>
  </si>
  <si>
    <t>* Дальнейшее распределение доходов будет осуществляться в соответствии с нормативами согласно Приложению 3 к Федеральному закону "О федеральном бюджете на 2009 год и на плановый период 2010 и 2011 годов"</t>
  </si>
  <si>
    <t>Доходы бюджетов поселений от возврата остатков субсидий и субвенций прошлых лет</t>
  </si>
  <si>
    <t xml:space="preserve">1 18 05000 10 0000 000 </t>
  </si>
  <si>
    <t>Доходы бюджетов муниципальных районов от возврата остатков субсидий и субвенций прошлых лет</t>
  </si>
  <si>
    <t xml:space="preserve">1 18 05000 05 0000 000 </t>
  </si>
  <si>
    <t>Доходы бюджетов городских округов от возврата остатков субсидий и субвенций прошлых лет</t>
  </si>
  <si>
    <t xml:space="preserve">1 18 04000 04 0000 000 </t>
  </si>
  <si>
    <t>Другие общегосударственные вопросы</t>
  </si>
  <si>
    <t>Резервные фонды</t>
  </si>
  <si>
    <t>Обслуживание государственного и муниципального долга</t>
  </si>
  <si>
    <t>Обеспечение деятельности финансовых, налоговых и таможенных органов и органов финансового (финансово-бюджетного) надзора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</si>
  <si>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</si>
  <si>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</si>
  <si>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</si>
  <si>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</si>
  <si>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Годовой объем бюджетных ассигнований</t>
  </si>
  <si>
    <t>Вид расходов</t>
  </si>
  <si>
    <t>Целевая статья</t>
  </si>
  <si>
    <t>Раздел, под-раздел</t>
  </si>
  <si>
    <t>Наименование</t>
  </si>
  <si>
    <t>Распределение расходов  бюджета Петропавловск-Камчатского городского округа на 2010 год по разделам и подразделам классификации расходов бюджетов</t>
  </si>
  <si>
    <t>"О бюджете Петропавловск-Камчатского городского округа на 2010 год"</t>
  </si>
  <si>
    <t>"О внесении изменений в решение Городской Думы Петропавловск-Камчатского городского округа</t>
  </si>
  <si>
    <t>Приложение 6</t>
  </si>
  <si>
    <t>Выполнение функций органами местного самоуправления</t>
  </si>
  <si>
    <t>Центральный аппарат</t>
  </si>
  <si>
    <t>Руководство и управление в сфере установленных функций</t>
  </si>
  <si>
    <t>Выполнение функций бюджетными учреждениями</t>
  </si>
  <si>
    <t xml:space="preserve">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 </t>
  </si>
  <si>
    <t>Реализация государственных функций в области социальной политики</t>
  </si>
  <si>
    <t>Долгосрочная муниципальная целевая программа "Повышение устойчивости жилых домов, основных объектов и систем жизнеобеспечения  в сейсмических районах Петропавловск-Камчатском городском округе на 2010-2013 годы"</t>
  </si>
  <si>
    <t>Целевые программы муниципальных образований</t>
  </si>
  <si>
    <t>Обеспечение деятельности подведомственных учреждений</t>
  </si>
  <si>
    <t>Учреждения, обеспечивающие предоставление услуг в сфере здравоохранения</t>
  </si>
  <si>
    <t>Долгосрочная муниципальная целевая программа "Пожарная безопасность на объектах социальной сферы в Петропавловск-Камчатском городском округе на 2010-2012 годы"</t>
  </si>
  <si>
    <t>Капитальный ремонт поликлиник, амбулаторий, диагностических центров</t>
  </si>
  <si>
    <t>Поликлиники, амбулатории, диагностические центры</t>
  </si>
  <si>
    <t>Капитальный ремонт родильных домов</t>
  </si>
  <si>
    <t>Родильные дома</t>
  </si>
  <si>
    <t>Капитальный ремонт больниц, клиник, госпиталей, медико-санитарных частей</t>
  </si>
  <si>
    <t>Больницы, клиники, госпитали, медико-санитарные части</t>
  </si>
  <si>
    <t>Бюджетные инвестиции</t>
  </si>
  <si>
    <t>Сейсмоусиление роддома № 2 по ул.Строительная, 1а в г.Петропавловске-Камчатском (погашение кредиторской задолженности)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</si>
  <si>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</si>
  <si>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не включенные в целевые программы</t>
  </si>
  <si>
    <t>Библиотеки</t>
  </si>
  <si>
    <t>Капитальный ремонт дворцов и домов культуры, других учреждений культуры</t>
  </si>
  <si>
    <t>Дворцы и дома культуры, другие учреждения культуры и средств массовой информации</t>
  </si>
  <si>
    <t>Капитальный ремонт учреждений по внешкольной работе с детьми</t>
  </si>
  <si>
    <t>Мероприятия по противопожарной безопасности учреждений по внешкольной работе с детьми</t>
  </si>
  <si>
    <t>Учреждения по внешкольной работе с детьми</t>
  </si>
  <si>
    <t>Капитальный ремонт школ-детских садов, школ начальных, неполных средних и средних</t>
  </si>
  <si>
    <t>Школы - детские сады, школы начальные, неполные средние и средние</t>
  </si>
  <si>
    <t>Детские дошкольные учреждения</t>
  </si>
  <si>
    <t>Капитальный ремонт детских дошкольных учреждений</t>
  </si>
  <si>
    <t>Капитальный ремонт объектов благоустройства</t>
  </si>
  <si>
    <t>Прочие мероприятия по благоустройству городских округов и поселений</t>
  </si>
  <si>
    <t>Содержание автомобильных дорог и инженерных сооружений на них в границах городских округов и поселений в рамках благоустройства</t>
  </si>
  <si>
    <t>Мероприятия по модернизации и развитию сетей наружного освещения</t>
  </si>
  <si>
    <t>Уличное освещение</t>
  </si>
  <si>
    <t>Реконструкция площадки вокруг памятника В.И. Ленину на Театральной площади, г. Петропавловск-Камчатский</t>
  </si>
  <si>
    <t>Бюджетные инвестиции в объекты капитального строительства собственности муниципальных образований</t>
  </si>
  <si>
    <t>Группа жилых домов для малосемейных в квартале 115-А -кредиторская задолженность</t>
  </si>
  <si>
    <t>Субсидии на сейсмоусиление жилых домов - Сейсмоусиление здания жилого дома № 7 по ул. Давыдова г. Петропавловск-Камчатский 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2009-2013 годы" (за счет остатков средств федерального бюджета на 01.01.2010, софинансирование)</t>
  </si>
  <si>
    <t>ФЦП "Повышение устойчивости жилых домов, основных объектов и систем жизнеобеспечения в сейсмических районах Российской Федерации на 2009 - 2013 годы", сейсмоусиление жилых домов, Сейсмоусиление здания жилого дома №9/8 по проспекту 50 лет Октября в г.Петропавловске Камчатском (за счет остатков средств на 01.01.2010)</t>
  </si>
  <si>
    <t>Субсидии на строительство сейсмических жилых домов - Группа жилых домов в квартале 115-А г. Петропавловск-Камчатский (II очередь строительства) 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2009-2013 годы" (за счет остатков средств федерального бюджета на 01.01.2010, софинансирование)</t>
  </si>
  <si>
    <t>Строительство и модернизация автомобильных дорог общего пользования - Реконструкция магистрали общегородского значения в районе 10 км -ул.Абеля в г.Петропавловске-Камчатском (за счет средств городского бюджета)</t>
  </si>
  <si>
    <t>Поддержка дорожного хозяйства</t>
  </si>
  <si>
    <t>МУ "Управление капитального строительства и ремонта"</t>
  </si>
  <si>
    <t>Учреждения по обеспечению хозяйственного обслуживания</t>
  </si>
  <si>
    <t>Проведение ликвидационных  и реорганизационных мероприятий</t>
  </si>
  <si>
    <t>Выполнение других обязательств государства</t>
  </si>
  <si>
    <t>Реализация государственных функций, связанных с общегосударственным управлением</t>
  </si>
  <si>
    <t>Департамент градостроительства и земельных отношений Петропавловск-Камчатского городского округа</t>
  </si>
  <si>
    <t>Управление экономики Петропавловск-Камчатского городского округа</t>
  </si>
  <si>
    <t>Субсидии автономным учреждениям</t>
  </si>
  <si>
    <t>Мероприятия в области социальной политики</t>
  </si>
  <si>
    <t xml:space="preserve">Мероприятия в области спорта </t>
  </si>
  <si>
    <t>Мероприятия в области здравоохранения, спорта и физической культуры, туризма</t>
  </si>
  <si>
    <t>Реализация государственных функций в области здравоохранения, спорта и туризма</t>
  </si>
  <si>
    <t>Субсидии юридическим лицам</t>
  </si>
  <si>
    <t>Субсидии МАУ "Управление транспорта и дорожного хозяйства" на муниципальное задание на выполнение работ по вывозу транспортных средств, препятствующих снегоочистке магистральных дорог</t>
  </si>
  <si>
    <t>Расходы на вывоз транспортных средств, препятствующих снегоочистке</t>
  </si>
  <si>
    <t>Оказание услуг по организации вывоза тел умерших и погибших граждан</t>
  </si>
  <si>
    <t>Освобождение земельных участков от самовольно установленных объектов движимого имущества</t>
  </si>
  <si>
    <t>Содержание площадки для складирования снега</t>
  </si>
  <si>
    <t>Праздничные мероприятия</t>
  </si>
  <si>
    <t>Отлов животных</t>
  </si>
  <si>
    <t>Обустройство детских площадок</t>
  </si>
  <si>
    <t>Проведение субботников по благоустройству города</t>
  </si>
  <si>
    <t>Содержание объектов благоустройства</t>
  </si>
  <si>
    <t>Приобретение биотуалетов</t>
  </si>
  <si>
    <t>Содержание биотуалетов</t>
  </si>
  <si>
    <t>Зимнее содержание территорий объектов социальной сферы</t>
  </si>
  <si>
    <t>Субсидии на организацию и содержание мест захоронения</t>
  </si>
  <si>
    <t>Организация и содержание мест захоронения</t>
  </si>
  <si>
    <t>Озеленение</t>
  </si>
  <si>
    <t>Субсидии МАУ "Управление транспорта и дорожного хозяйства" на муниципальное задание на выполнение работ по содержанию магистральных дорог</t>
  </si>
  <si>
    <t>Субсидии МАУ "Управление транспорта и дорожного хозяйства" на муниципальное задание на выполнение работ по содержанию технических средств регулирования дорожного движения</t>
  </si>
  <si>
    <t>Содержание придомовых территорий и внутриквартальных дорог</t>
  </si>
  <si>
    <t>Субсидии МАУ "Управление транспорта и дорожного хозяйства" на муниципальное задание на выполнение работ по уличному освещению магистральных дорог</t>
  </si>
  <si>
    <t>Уличное освещение внутриквартальных дорог</t>
  </si>
  <si>
    <t>Инвестиционный проект «Строительство и реконструкция системы водоотведения г. Петропавловска-Камчатского» в рамках федеральной программы «Чистая вода»</t>
  </si>
  <si>
    <t>Программа "Модернизация жилищно-коммунального комплекса и инженерной инфраструктуры Камчатского края на 2010-2012 год", подраздел "Государственный технический учет и техническая инвентаризация объектов жилищно-коммунального хозяйства"</t>
  </si>
  <si>
    <t>Программа "Модернизация жилищно-коммунального комплекса и инженерной инфраструктуры Камчатского края на 2010-2012 год" подраздел питьевая вода</t>
  </si>
  <si>
    <t>Программа "Модернизация жилищно-коммунального комплекса и инженерной инфраструктуры Камчатского края на 2010-2012 год", подраздел энергосбережение</t>
  </si>
  <si>
    <t>Программа "Установка коллективных (общедомовых) приборов учета на отпуск коммунальных ресурсов в многоквартирных домах в Камчатском крае на 2010-2012 годы"</t>
  </si>
  <si>
    <t>Компенсация убытков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</si>
  <si>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</si>
  <si>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Поддержка коммунального хозяйства</t>
  </si>
  <si>
    <t>Долгосрочная муниципальная адресная программа "Капитальный ремонт многоквартирных домов в Петропавловск-Камчатском городском округе на 2010 год с перспективой до 2012 года"</t>
  </si>
  <si>
    <t>Капитальный ремонт государственного жилищного фонда, субъектов Российской Федерации и муниципального жилищного фонда</t>
  </si>
  <si>
    <t xml:space="preserve">Компенсация убытков организациям, предоставляющим населению жилищные услуги по тарифам, не обеспечивающим возмещение издержек </t>
  </si>
  <si>
    <t>Компенсация выпадающих доходов организациям, предоставляющим населению жилищные услуги по тарифам, не обеспечивающим возмещение издержек</t>
  </si>
  <si>
    <t>Поддержка жилищного хозяйства</t>
  </si>
  <si>
    <t>Субсидии МАУ "Управление транспорта и дорожного хозяйства" на муниципальное задание по оказанию услуг на выполнение  мероприятий Программы "Организация и безопасность дорожного движения Петропавловск-Камчатского городского округа"</t>
  </si>
  <si>
    <t>Субсидии МАУ "Управление транспорта и дорожного хозяйства" (содержание здания Автостанции на 10 км)</t>
  </si>
  <si>
    <t>Субсидии МАУ "Управление транспорта и дорожного хозяйства"на муниципальное задание по оказанию услуг на компенсацию на единичные маршруты</t>
  </si>
  <si>
    <t>Субсидии МАУ "Управление транспорта и дорожного хозяйства"на муниципальное задание по оказанию услуг на компенсацию льготной стоимости проездных билетов</t>
  </si>
  <si>
    <t>Отдельные мероприятия в области автомобильного транспорта</t>
  </si>
  <si>
    <t>Автомобильный транспорт</t>
  </si>
  <si>
    <t>Содержание лесных зон Петропавловск-Камчатского городского округа</t>
  </si>
  <si>
    <t>Вопросы в области лесных отношений</t>
  </si>
  <si>
    <t>МУ "Управление благоустройства г.Петропавловска-Камчатского"</t>
  </si>
  <si>
    <t>Субсидии МАУ "Управление жилищно-коммунального хозяйства" на содержание недвижимого и особого ценного движимого имущества</t>
  </si>
  <si>
    <t>Субсидии МАУ "Управление жилищно-коммунального хозяйства" на организацию разработки и реализации программ развития городской инфраструктуры и регистрационный учет граждан</t>
  </si>
  <si>
    <t>Департамент организации муниципальных закупок  Петропавловск-Камчатского городского округа</t>
  </si>
  <si>
    <t>Департамент организации муниципальных закупок Петропавловск-Камчатского городского округа</t>
  </si>
  <si>
    <t>Погашение кредиторской задолженности по исполнительным листам</t>
  </si>
  <si>
    <t xml:space="preserve">МУ "Дирекция службы заказчика по жилищно-коммунальному хозяйству г. Петропавловска-Камчатского" </t>
  </si>
  <si>
    <t>Субсидии некоммерческим организациям</t>
  </si>
  <si>
    <t>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t>
  </si>
  <si>
    <t>Субсидии отдельным общественным организациям и иным некоммерческим объединениям</t>
  </si>
  <si>
    <t>Приобретение здания для МУЗ "Городская станция скорой медицинской помощи"</t>
  </si>
  <si>
    <t>Капитальный ремонт жилищного фонда</t>
  </si>
  <si>
    <t>Расходы по регистрационному учету населения</t>
  </si>
  <si>
    <t>Возмещение расходов в связи с отсутствием нанимателя</t>
  </si>
  <si>
    <t>Ремонт высвобождаемого жилого фонда</t>
  </si>
  <si>
    <t>Оценка недвижимости, признание прав и регулирование отношений по государственной  и муниципальной собственности</t>
  </si>
  <si>
    <t>Реализация государственной политики в области приватизации и управления государственной и муниципальной собственностью</t>
  </si>
  <si>
    <t>1 14 04050 10 0000 420</t>
  </si>
  <si>
    <t xml:space="preserve">Доходы от продажи нематериальных активов, находящихся в собственности муниципальных районов </t>
  </si>
  <si>
    <t>1 14 04050 05 0000 420</t>
  </si>
  <si>
    <t xml:space="preserve">Доходы от продажи нематериальных активов, находящихся в собственности городских округов </t>
  </si>
  <si>
    <t xml:space="preserve">Доходы от продажи нематериальных активов, находящихся в собственности субъектов Российской Федерации </t>
  </si>
  <si>
    <t>1 14 04020 02 0000 420</t>
  </si>
  <si>
    <t>Доходы от продажи нематериальных активов</t>
  </si>
  <si>
    <t>1 14 04000 00 0000 420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</si>
  <si>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</si>
  <si>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</si>
  <si>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</si>
  <si>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</si>
  <si>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</si>
  <si>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</si>
  <si>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</si>
  <si>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</si>
  <si>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</si>
  <si>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1 14 03020 02 0000 440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</si>
  <si>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</si>
  <si>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1 14 03020 02 0000 410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</si>
  <si>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</si>
  <si>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1 14 02033 10 0000 440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</si>
  <si>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</si>
  <si>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1 14 02033 10 0000 410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</si>
  <si>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</si>
  <si>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1 14 02033 05 0000 440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</si>
  <si>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</si>
  <si>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1 14 02033 05 0000 410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</si>
  <si>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</si>
  <si>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</si>
  <si>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материальных запасов по указанному имуществу</t>
  </si>
  <si>
    <t>1 14 02032 10 0000 440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</si>
  <si>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</si>
  <si>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1 14 02032 10 0000 410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</si>
  <si>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</si>
  <si>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</si>
  <si>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основных средств по указанному имуществу</t>
  </si>
  <si>
    <t xml:space="preserve">1 14 02032 05 0000 410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</si>
  <si>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</si>
  <si>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 xml:space="preserve">1 14 02032 04 0000 440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</si>
  <si>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</si>
  <si>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 xml:space="preserve">1 14 02032 04 0000 410 </t>
  </si>
  <si>
    <t>Доходы от реализации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</si>
  <si>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1 14 02030 10 0000 440 </t>
  </si>
  <si>
    <t>Доходы от реализации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</si>
  <si>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1 14 02030 10 0000 410 </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</si>
  <si>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</si>
  <si>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1 14 02030 05 0000 440 </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</si>
  <si>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</si>
  <si>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1 14 02030 05 0000 410 </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</si>
  <si>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</si>
  <si>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1 14 02030 04 0000 440 </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</si>
  <si>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</si>
  <si>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</si>
  <si>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1 14 02023 02 0000 440</t>
  </si>
  <si>
    <t>Возврат остатков субсидий, субвенций и иных межбюджетных трансфертов, имеющих целевое назначение, прошлых лет из бюджетов городских округов</t>
  </si>
  <si>
    <t>1 19 04000 04 0000 151</t>
  </si>
  <si>
    <t>Аппарат администрации Петропавловск-Камчатского городского округа</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</si>
  <si>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</si>
  <si>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Департамент социального развития Петропавловск-Камчатского городского округа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</si>
  <si>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</si>
  <si>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собственности, получаемые учреждениями, находящимися в ведении органов местного самоуправления городских округов</t>
  </si>
  <si>
    <t>Прочие безвозмездные поступления муниципальным учреждениям, находящимся в ведении органов местного самоуправления городских округов</t>
  </si>
  <si>
    <t>Субсидии бюджетам городских округов на  бюджетные инвестиции в объекты капитального строительства собственности муниципальных образований*</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</si>
  <si>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</si>
  <si>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</si>
  <si>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</si>
  <si>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выполнение передаваемых полномочий субъектов Российской Федерации</t>
  </si>
  <si>
    <t xml:space="preserve">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</si>
  <si>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</si>
  <si>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</si>
  <si>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</si>
  <si>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Прочие субвенции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</si>
  <si>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</si>
  <si>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городских округов на государственную поддержку внедрения комплексных мер модернизации образования</t>
  </si>
  <si>
    <t>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</si>
  <si>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</si>
  <si>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Прочие безвозмездные поступления в бюджеты городских округов от федерального бюджета</t>
  </si>
  <si>
    <t>Прочие безвозмездные поступления в бюджеты городских округов от бюджетов субъектов Российской Федерации</t>
  </si>
  <si>
    <t>207 04000 04 0000 180</t>
  </si>
  <si>
    <t>3 03 03040 04 0000 180</t>
  </si>
  <si>
    <t>Доходы от размещения денежных средств, получаемых учреждениями, находящимися в ведении органов местного самоуправления городских округов</t>
  </si>
  <si>
    <t>3 01 01040 04 0000 120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</si>
  <si>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</si>
  <si>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</si>
  <si>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3 03 02040 04 0000 180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</si>
  <si>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</si>
  <si>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</si>
  <si>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</si>
  <si>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</si>
  <si>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3 03 05040 04 0000 180</t>
  </si>
  <si>
    <t>Невыясненные поступления муниципальным учреждениям, находящимся в ведении органов местного самоуправления городских округов</t>
  </si>
  <si>
    <t>3 03 98040 04 0000 180</t>
  </si>
  <si>
    <t>Целевые отчисления от лотерей городских округов</t>
  </si>
  <si>
    <t>3 04 04000 04 0000 180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</si>
  <si>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</si>
  <si>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поощрение лучших учителей</t>
  </si>
  <si>
    <t>Субвенции бюджетам городских округов на оплату жилищно-коммунальных услуг отдельным категориям граждан</t>
  </si>
  <si>
    <t>Субсидии бюджетам городских округов на совершенствование организации питания учащихся в общеобразовательных учреждениях</t>
  </si>
  <si>
    <t>2 02 02074 04 0000 151</t>
  </si>
  <si>
    <t>Субсидии бюджетам городских округов на реализацию федеральных целевых программ</t>
  </si>
  <si>
    <t>2 02 02051 04 0000 151</t>
  </si>
  <si>
    <t>Субсидии бюджетам городских округов на государственную поддержку внедрения комплексных мер модернизации образования</t>
  </si>
  <si>
    <t>2 02 02042 04 0000 151</t>
  </si>
  <si>
    <t>Платежи, взимаемые организациями городских округов за выполнение определенных функций</t>
  </si>
  <si>
    <t>1 15 02040 04 0000 140</t>
  </si>
  <si>
    <t>Доходы от размещения сумм, аккумулируемых в ходе проведения аукционов по продаже акций, находящихся в собственности городских округов</t>
  </si>
  <si>
    <t>1 11 02084 04 0000 120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</si>
  <si>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</si>
  <si>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</si>
  <si>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</si>
  <si>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</si>
  <si>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продажи квартир, находящихся в собственности  городских округов</t>
  </si>
  <si>
    <t>1 14 01040 04 0000 410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</si>
  <si>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</si>
  <si>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</si>
  <si>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</si>
  <si>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1 14 02032 04 0000 440</t>
  </si>
  <si>
    <t>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</si>
  <si>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</si>
  <si>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</si>
  <si>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</si>
  <si>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1 14 03040 04 0000 440</t>
  </si>
  <si>
    <t>1 14 03040 04 0000 410</t>
  </si>
  <si>
    <t>Доходы от продажи нематериальных активов, находящихся в собственности городских округов</t>
  </si>
  <si>
    <t>1 14 04040 04 0000 420</t>
  </si>
  <si>
    <t>Субсидии бюджетам городских округов на обеспечение жильем молодых семей</t>
  </si>
  <si>
    <t>202 02008 04 0000 151</t>
  </si>
  <si>
    <t>202 02051 04 0000 151</t>
  </si>
  <si>
    <t>202 02089 04 0002 151</t>
  </si>
  <si>
    <t>202 02089 04 0001 151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</si>
  <si>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</si>
  <si>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Субвенции бюджетам городских округов на поддержку экономических значимых региональных программ</t>
  </si>
  <si>
    <t>Доходы от оказания услуг учреждениями, находящимися в ведении органов местного самоуправления городских округов</t>
  </si>
  <si>
    <t>202 03024 04 0000 151</t>
  </si>
  <si>
    <t>202 03064 04 0000 151</t>
  </si>
  <si>
    <t>202 03999 04 0000 151</t>
  </si>
  <si>
    <t>202 04012 04 0000 151</t>
  </si>
  <si>
    <t>202 09013 04 0000  151</t>
  </si>
  <si>
    <t xml:space="preserve"> 202 09013 04 0000 151</t>
  </si>
  <si>
    <t>202 09023 04 0000 151</t>
  </si>
  <si>
    <t>301 02040 04 0000 120</t>
  </si>
  <si>
    <t>302 01040 04 0000 130</t>
  </si>
  <si>
    <t>303 01040 04 0000 180</t>
  </si>
  <si>
    <t>303 02040 04 0000 180</t>
  </si>
  <si>
    <t>303 03040 04 0000 180</t>
  </si>
  <si>
    <t>303 98040 04 0000 180</t>
  </si>
  <si>
    <t>303 99040 04 0000 180</t>
  </si>
  <si>
    <t>304 04000 04 0000 180</t>
  </si>
  <si>
    <t>927</t>
  </si>
  <si>
    <t xml:space="preserve">Прочие доходы от оказания платных услуг получателями средств бюджетов городских округов и компенсации затрат бюджетов городских округов </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</si>
  <si>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</si>
  <si>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Субсидии бюджетам городских округов на обеспечение автомобильными дорогами новых микрорайонов
</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</si>
  <si>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</si>
  <si>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</si>
  <si>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для обеспечения земельных участков коммунальной инфраструктурой в целях жилищного строительства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</si>
  <si>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</si>
  <si>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</si>
  <si>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 xml:space="preserve">Субсидии бюджетам городских округов на обеспечение мероприятий по капитальному ремонту многоквартирных домов за счет средств бюджетов
</t>
  </si>
  <si>
    <t>Субвенции бюджетам городских округов на поддержку экономически значимых региональных программ</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</si>
  <si>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</si>
  <si>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Департамент градостроительства и земельных отношений Петропавловск – Камчатского городского округа</t>
  </si>
  <si>
    <t>929</t>
  </si>
  <si>
    <t>111 05034 04 0000 120</t>
  </si>
  <si>
    <t>111 09044 04 0000 120</t>
  </si>
  <si>
    <t>113 03040 04 0000 130</t>
  </si>
  <si>
    <t>117 05040 04 0000 180</t>
  </si>
  <si>
    <t>202 02021 04 0000 151</t>
  </si>
  <si>
    <t>202 02041 04 0000 151</t>
  </si>
  <si>
    <t>202 02044 04 0000 151</t>
  </si>
  <si>
    <t>202 02077 04 0000 151</t>
  </si>
  <si>
    <t>202 02078 04 0000 151</t>
  </si>
  <si>
    <t>202 02080 04 0000 151</t>
  </si>
  <si>
    <t>202 02088 04 0001 151</t>
  </si>
  <si>
    <t>202 02088 04 0002 151</t>
  </si>
  <si>
    <t>202 02999 04 0000 151</t>
  </si>
  <si>
    <t>303  01040 04 0000 180</t>
  </si>
  <si>
    <t>11406012 04 0000 430</t>
  </si>
  <si>
    <t>11406024 04 0000 430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</si>
  <si>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</si>
  <si>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</si>
  <si>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1 11 05035 10 0000 120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</si>
  <si>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</si>
  <si>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1 11 05035 05 0000 120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</si>
  <si>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</si>
  <si>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</si>
  <si>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</si>
  <si>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1 11 05030 00 0000 120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</si>
  <si>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</si>
  <si>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</si>
  <si>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</si>
  <si>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</si>
  <si>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</si>
  <si>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автономных учреждений субъектов Российской Федерации, а также земельных участков государственных  унитарных предприятий субъектов Российской Федерации, в том числе казенных)</t>
  </si>
  <si>
    <t>1 11 05022 02 0000 120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</si>
  <si>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</si>
  <si>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</si>
  <si>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</si>
  <si>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</si>
  <si>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</si>
  <si>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1 11 05010 05 0000 120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</si>
  <si>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</si>
  <si>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</si>
  <si>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</si>
  <si>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1 11 05000 00 0000 120</t>
  </si>
  <si>
    <t>Проценты, полученные от предоставления бюджетных кредитов внутри страны за счет средств бюджетов поселений</t>
  </si>
  <si>
    <t>1 11 03050 10 0000 120</t>
  </si>
  <si>
    <t>Проценты, полученные от предоставления бюджетных кредитов внутри страны за счет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</si>
  <si>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</si>
  <si>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</si>
  <si>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</si>
  <si>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субъектов Российской Федерации</t>
  </si>
  <si>
    <t>1 11 03020 02 0000 120</t>
  </si>
  <si>
    <t>Проценты, полученные от предоставления бюджетных кредитов внутри страны</t>
  </si>
  <si>
    <t>1 11 03000 00 0000 120</t>
  </si>
  <si>
    <t>Доходы от размещения сумм, аккумулируемых в ходе проведения аукционов по продаже акций, находящихся в собственности поселений</t>
  </si>
  <si>
    <t>1 11 02085 10 0000 120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</si>
  <si>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</si>
  <si>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1 11 02085 05 0000 120</t>
  </si>
  <si>
    <t xml:space="preserve">Доходы от размещения сумм, аккумулируемых в ходе проведения аукционов по продаже акций, находящихся в собственности городских округов </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</si>
  <si>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</si>
  <si>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1 11 02082 02 0000 120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</si>
  <si>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</si>
  <si>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1 11 02080 00 0000 120</t>
  </si>
  <si>
    <t>Доходы от размещения временно свободных средств бюджетов поселений</t>
  </si>
  <si>
    <t>1 11 02033 10 0000 120</t>
  </si>
  <si>
    <t>Доходы от размещения временно свободных средств бюджетов муниципальных районов</t>
  </si>
  <si>
    <t>1 11 02033 05 0000 120</t>
  </si>
  <si>
    <t>Доходы от размещения временно свободных средств бюджетов городских округов</t>
  </si>
  <si>
    <t>1 11 02032 04 0000 120</t>
  </si>
  <si>
    <t>Доходы от размещения временно свободных средств бюджетов субъектов Российской Федерации</t>
  </si>
  <si>
    <t>1 11 02020 02 0000 120</t>
  </si>
  <si>
    <t xml:space="preserve">Доходы от размещения средств бюджетов </t>
  </si>
  <si>
    <t>1 11 02000 00 0000 120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</si>
  <si>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</si>
  <si>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</si>
  <si>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</si>
  <si>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1 11 01050 05 0000 120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</si>
  <si>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</si>
  <si>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</si>
  <si>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</si>
  <si>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1 11 01000 00 0000 120</t>
  </si>
  <si>
    <t>1 11 00000 00 0000 000</t>
  </si>
  <si>
    <t>Прочие местные налоги и сборы, мобилизуемые на территориях муниципальных районов</t>
  </si>
  <si>
    <t>1 09 07050 05 0000 110</t>
  </si>
  <si>
    <t>Прочие местные налоги и сборы</t>
  </si>
  <si>
    <t>1 09 07050 00 0000 110</t>
  </si>
  <si>
    <t>Лицензионный сбор за право торговли спиртными напитками, мобилизуемый на территориях муниципальных районов</t>
  </si>
  <si>
    <t>1 09 07040 05 0000 110</t>
  </si>
  <si>
    <t>Лицензионный сбор за право торговли спиртными напитками, мобилизуемый на территориях городских округов</t>
  </si>
  <si>
    <t>1 09 07040 04 0000 110</t>
  </si>
  <si>
    <t>Лицензионный сбор за право торговли спиртными напитками</t>
  </si>
  <si>
    <t>1 09 07040 00 0000 110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</si>
  <si>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</si>
  <si>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</si>
  <si>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</si>
  <si>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</si>
  <si>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</si>
  <si>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Налог на рекламу, мобилизуемый на территориях муниципальных районов</t>
  </si>
  <si>
    <t>1 09 07010 05 0000 110</t>
  </si>
  <si>
    <t>Налог на рекламу, мобилизуемый на территориях городских округов</t>
  </si>
  <si>
    <t>1 09 07010 04 0000 110</t>
  </si>
  <si>
    <t>Налог на рекламу</t>
  </si>
  <si>
    <t>1 09 07010 00 0000 110</t>
  </si>
  <si>
    <t>Прочие налоги и сборы (по отмененным местным налогам и сборам)</t>
  </si>
  <si>
    <t>1 09 07000 03 0000 110</t>
  </si>
  <si>
    <t>Прочие налоги и сборы</t>
  </si>
  <si>
    <t>1 09 06030 02 0000 110</t>
  </si>
  <si>
    <t>Сбор на нужды образовательных учреждений, взимаемый с юридических лиц</t>
  </si>
  <si>
    <t xml:space="preserve">1 09 06020 02 0000 110 </t>
  </si>
  <si>
    <t xml:space="preserve">1 09 06010 02 0000 110 </t>
  </si>
  <si>
    <t>Прочие налоги и сборы (по отмененным налогам и сборам субъектов Российской Федерации)</t>
  </si>
  <si>
    <t xml:space="preserve">1 09 06000 02 0000 110 </t>
  </si>
  <si>
    <t>Налог на покупку иностранных денежных знаков и платежных документов, выраженных в иностранной валюте</t>
  </si>
  <si>
    <t>1 09 05040 01 0000 110</t>
  </si>
  <si>
    <t>Прочие налоги и сборы (по отмененным федеральным налогам и сборам)</t>
  </si>
  <si>
    <t xml:space="preserve">1 09 05000 01 0000 110 </t>
  </si>
  <si>
    <t>Земельный налог (по обязательствам, возникшим до 1 января 2006 года), мобилизуемый на территориях поселений</t>
  </si>
  <si>
    <t>1 09 04050 10 0000 110</t>
  </si>
  <si>
    <t>Земельный налог (по обязательствам, возникшим до 1 января 2006 года), мобилизуемый на межселенных территориях</t>
  </si>
  <si>
    <t>1 09 04050 05 0000 110</t>
  </si>
  <si>
    <t>Земельный налог (по обязательствам, возникшим до 1 января 2006 года), мобилизуемый на территориях городских округов</t>
  </si>
  <si>
    <t>1 09 04050 04 0000 110</t>
  </si>
  <si>
    <t>Земельный налог (по обязательствам, возникшим до 1 января 2006 года)</t>
  </si>
  <si>
    <t>1 09 04050 00 0000 110</t>
  </si>
  <si>
    <t>Налог с имущества, переходящего в порядке наследования и дарения</t>
  </si>
  <si>
    <t>1 09 04040 01 0000 110</t>
  </si>
  <si>
    <t>Налог на пользователей автомобильных дорог</t>
  </si>
  <si>
    <t>1 09 04030 01 0000 110</t>
  </si>
  <si>
    <t>Налог с владельцев транспортных средств и налог на приобретение автотранспортных средств</t>
  </si>
  <si>
    <t xml:space="preserve">1 09 04020 02 0000 110 </t>
  </si>
  <si>
    <t xml:space="preserve">Налог на имущество предприятий </t>
  </si>
  <si>
    <t>1 09 04010 02 0000 110</t>
  </si>
  <si>
    <t xml:space="preserve">Налоги на имущество </t>
  </si>
  <si>
    <t xml:space="preserve">1 09 04000 00 0000 110 </t>
  </si>
  <si>
    <t xml:space="preserve">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 </t>
  </si>
  <si>
    <t>1 09 03083 02 0000 110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</si>
  <si>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</si>
  <si>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1 09 03082 02 0000 110 </t>
  </si>
  <si>
    <t>Отчисления на воспроизводство минерально-сырьевой базы</t>
  </si>
  <si>
    <t xml:space="preserve">1 09 03080 01 0000 110 </t>
  </si>
  <si>
    <t>Ежегодные платежи за  проведение поисковых и разведочных работ</t>
  </si>
  <si>
    <t xml:space="preserve">1 09 03062 01 0000 110 </t>
  </si>
  <si>
    <t>Разовые платежи (бонусы), регулярные платежи (роялти)</t>
  </si>
  <si>
    <t xml:space="preserve">1 09 03061 01 0000 110 </t>
  </si>
  <si>
    <t>Платежи за пользование недрами при выполнении соглашений о разделе продукции</t>
  </si>
  <si>
    <t xml:space="preserve">1 09 03060 01 0000 110 </t>
  </si>
  <si>
    <t>Платежи за пользование недрами территориального моря Российской Федерации</t>
  </si>
  <si>
    <t xml:space="preserve">1 09 03040 01 0000 110 </t>
  </si>
  <si>
    <t>Платежи за пользование недрами в целях, не связанных с добычей полезных ископаемых, мобилизуемые на территориях муниципальных районов</t>
  </si>
  <si>
    <t>1 09 03030 05 0000 110</t>
  </si>
  <si>
    <t>Платежи за пользование недрами в целях, не связанных с добычей полезных ископаемых, мобилизуемые на территориях городских округов</t>
  </si>
  <si>
    <t>1 09 03030 04 0000 110</t>
  </si>
  <si>
    <t>Платежи за пользование недрами в целях, не связанных с добычей полезных ископаемых</t>
  </si>
  <si>
    <t>1 09 03030 00 0000 110</t>
  </si>
  <si>
    <t>Платежи за добычу других полезных ископаемых</t>
  </si>
  <si>
    <t xml:space="preserve">1 09 03025 01 0000 110 </t>
  </si>
  <si>
    <t>Платежи за добычу полезных ископаемых из уникальных месторождений и групп месторождений федерального значения</t>
  </si>
  <si>
    <t xml:space="preserve">1 09 03024 01 0000 110 </t>
  </si>
  <si>
    <t>Платежи за добычу подземных вод</t>
  </si>
  <si>
    <t xml:space="preserve">1 09 03023 01 0000 110 </t>
  </si>
  <si>
    <t>Платежи за добычу углеводородного сырья</t>
  </si>
  <si>
    <t xml:space="preserve">1 09 03022 01 0000 110 </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</si>
  <si>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</si>
  <si>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1 11 09044 04 0000 120</t>
  </si>
  <si>
    <t>1 11 09034 04 0000 120</t>
  </si>
  <si>
    <t>1 11 08040 04 0000 120</t>
  </si>
  <si>
    <t>1 11 07014 04 0000 120</t>
  </si>
  <si>
    <t>2 02 03999 04 0000 151</t>
  </si>
  <si>
    <t>2 02 09013 04 0000 151</t>
  </si>
  <si>
    <t>2 02 09023 04 0000 151</t>
  </si>
  <si>
    <t>2 02 04012 04 0000 151</t>
  </si>
  <si>
    <t>2 02 03059 04 0000 151</t>
  </si>
  <si>
    <t>2 02 03055 04 0000 151</t>
  </si>
  <si>
    <t>2 02 03029 04 0000 151</t>
  </si>
  <si>
    <t>2 02 03068 04 0000 151</t>
  </si>
  <si>
    <t>2 02 03027 04 0000 151</t>
  </si>
  <si>
    <t>2 02 03026 04 0000 151</t>
  </si>
  <si>
    <t>2 02 03024 04 0000 151</t>
  </si>
  <si>
    <t>2 02 03022 04 0000 151</t>
  </si>
  <si>
    <t xml:space="preserve"> 2 02 03021 04 0000 151</t>
  </si>
  <si>
    <t>2 02 03020 04 0000 151</t>
  </si>
  <si>
    <t>2 02 03014 04 0000 151</t>
  </si>
  <si>
    <t>2 02 03001 04 0000 151</t>
  </si>
  <si>
    <t>2 02 02999 04 0000151</t>
  </si>
  <si>
    <t>2 02 02999 04 0000 151</t>
  </si>
  <si>
    <t>2 02 02077 04 0000 151</t>
  </si>
  <si>
    <t>Комитет по управлению имуществом Петропавловск-Камчатского городского округа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</si>
  <si>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</si>
  <si>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Код бюджетной классификации Российской Федерации</t>
  </si>
  <si>
    <t>1 16 90040 04 0000 140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</si>
  <si>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</si>
  <si>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Комитет городского хозяйства Петропавловск-Камчатского городского округа</t>
  </si>
  <si>
    <t>1 14 02033 04 0000 410</t>
  </si>
  <si>
    <t>Департамент экономической и бюджетной политики администрации Петропавловск-Камчатского городского округа</t>
  </si>
  <si>
    <t>Прочие поступления от денежных взысканий (штрафов) и иных сумм в возмещение ущерба, зачисляемые в  бюджеты городских округов</t>
  </si>
  <si>
    <t>1 11 01040 04 0000 120</t>
  </si>
  <si>
    <t>1 17 05040 04 0000 180</t>
  </si>
  <si>
    <t>2 02 01001 04 0000 151</t>
  </si>
  <si>
    <t>2 07 04000 04 0000 180</t>
  </si>
  <si>
    <t>1 13 03040 04 0000 130</t>
  </si>
  <si>
    <t>1 16 23040 04 0000 140</t>
  </si>
  <si>
    <t>1 11 05034 04 0000 120</t>
  </si>
  <si>
    <t>3 01 02040 04 0000 120</t>
  </si>
  <si>
    <t>3 02 01040 04 0000 130</t>
  </si>
  <si>
    <t>3 03 99040 04 0000 180</t>
  </si>
  <si>
    <t>1 11 05024 04 0000 120</t>
  </si>
  <si>
    <t>1 11 05010 04 0000 120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</si>
  <si>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</si>
  <si>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Прочие неналоговые доходы бюджетов городских округов</t>
  </si>
  <si>
    <t>Дотации бюджетам городских округов на выравнивание бюджетной обеспеченности</t>
  </si>
  <si>
    <t>Прочие безвозмездные поступления в бюджеты городских округов</t>
  </si>
  <si>
    <t>Администрация Петропавловск-Камчатского городского округа</t>
  </si>
  <si>
    <t>Главные администраторы доходов бюджета Петропавловск-Камчатского городского округа на 2010 год</t>
  </si>
  <si>
    <t>3 03 01040 04 0000 180</t>
  </si>
  <si>
    <t xml:space="preserve">Прочие безвозмездные поступления в бюджеты городских округов </t>
  </si>
  <si>
    <t>1 14 02030 04 0000 410</t>
  </si>
  <si>
    <t>Прочие доходы от оказания платных услуг получателями средств бюджетов городских округов и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</si>
  <si>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</si>
  <si>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</si>
  <si>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</si>
  <si>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Субсидии бюджетам городских округов на обеспечение мероприятий по капитальному  ремонту многоквартирных домов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</si>
  <si>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</si>
  <si>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Невыясненные поступления, зачисляемые в бюджеты городских округов</t>
  </si>
  <si>
    <t>1 17 01040 04 0000 180</t>
  </si>
  <si>
    <t>1 18 04010 04 0000 180</t>
  </si>
  <si>
    <t xml:space="preserve">208 04000 04 0000 180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</si>
  <si>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</si>
  <si>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2 02 04999 04 0000 151</t>
  </si>
  <si>
    <t xml:space="preserve">Прочие межбюджетные трансферты, передаваемые бюджетам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</si>
  <si>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</si>
  <si>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Управление по взаимодействию с субъектами малого и среднего предпринимательства Петропавловск-Камчатского городского округа</t>
  </si>
  <si>
    <t xml:space="preserve">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казенных)(плата за установку и эксплуатацию рекламных конструкций, присоединенных к недвижимому имуществу) </t>
  </si>
  <si>
    <t>108 07150 01 0000 110</t>
  </si>
  <si>
    <t>202 02109 04 0000 151</t>
  </si>
  <si>
    <t>Субсидии бюджетам городских округов на проведение капитального ремонта многоквартирных домов</t>
  </si>
  <si>
    <t>Приложение 1</t>
  </si>
  <si>
    <t>202 04999 04 0000 151</t>
  </si>
  <si>
    <t>1 16 25010 01 0000 140</t>
  </si>
  <si>
    <t>Денежные взыскания (штрафы) за нарушение законодательства о недрах</t>
  </si>
  <si>
    <t>1 16 25030 01 0000 140</t>
  </si>
  <si>
    <t>Денежные взыскания (штрафы) за нарушение законодательства об охране и использовании животного мира</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</si>
  <si>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</si>
  <si>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</si>
  <si>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</si>
  <si>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</si>
  <si>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</si>
  <si>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</si>
  <si>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Федеральное агентство по рыболовству</t>
  </si>
  <si>
    <t>Управление Федеральной службы по надзору в сфере связи, информационных технологий и массовых коммуникаций по Камчатскому краю (Управление Роскомнадзора по Камчатскому Краю)</t>
  </si>
  <si>
    <t>116 90040 04 0000 140</t>
  </si>
  <si>
    <t>Управление государственного автодорожного надзора по Камчатскому краю Федеральной службы по надзору в сфере транспорта</t>
  </si>
  <si>
    <t>1 16 30000 01 0000 140</t>
  </si>
  <si>
    <t>Денежные    взыскания    (штрафы) за административные правонарушения в области дорожного движения</t>
  </si>
  <si>
    <t>Управление Федеральной службы по надзору в сфере защиты прав потребителей и благополучия человека по Камчатскому краю  (Управление Роспотребнадзора по Камчатскому краю)</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</si>
  <si>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</si>
  <si>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</si>
  <si>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</si>
  <si>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</si>
  <si>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1 16 90040 04 0000 140 </t>
  </si>
  <si>
    <t>Территориальный орган Федеральной службы государственной статистики по Камчатскому краю</t>
  </si>
  <si>
    <t>161</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</si>
  <si>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</si>
  <si>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</si>
  <si>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182</t>
  </si>
  <si>
    <t>Инспекция Федеральной налоговой службы России по г. Петропавловску-Камчатскому</t>
  </si>
  <si>
    <t>1 01 01012 02 0000 110</t>
  </si>
  <si>
    <t>Налог на прибыль организаций, зачисляемый в бюджеты субъектов Российской Федерации</t>
  </si>
  <si>
    <t>1 01 02000 01 0000 110</t>
  </si>
  <si>
    <t>Налог на доходы физических лиц</t>
  </si>
  <si>
    <t>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</si>
  <si>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</si>
  <si>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</si>
  <si>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</si>
  <si>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</si>
  <si>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</si>
  <si>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</si>
  <si>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</si>
  <si>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</si>
  <si>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</si>
  <si>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</si>
  <si>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</si>
  <si>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1 05 01010 01 0000 110</t>
  </si>
  <si>
    <t>Налог, взимаемый с налогоплательщиков, выбравших в качестве объекта налогообложения  доходы</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</si>
  <si>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</si>
  <si>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</si>
  <si>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1 05 01040 02 0000 110</t>
  </si>
  <si>
    <t>Доходы от выдачи патентов на осуществление предпринимательской деятельности при применении упрощенной системы налогообложения</t>
  </si>
  <si>
    <t>1 05 02000 02 0000 110</t>
  </si>
  <si>
    <t>Единый налог на вмененный доход для отдельных видов деятельности</t>
  </si>
  <si>
    <t>1 05 03000 01 0000 110</t>
  </si>
  <si>
    <t xml:space="preserve">Единый сельскохозяйственный налог </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</si>
  <si>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</si>
  <si>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</si>
  <si>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</si>
  <si>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Налог на имущество организаций по имуществу, не входящему в Единую систему газоснабжения</t>
  </si>
  <si>
    <t>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</si>
  <si>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</si>
  <si>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</si>
  <si>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</si>
  <si>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</si>
  <si>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</si>
  <si>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1 09 04050 03 0000 110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</si>
  <si>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</si>
  <si>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1 09 06010 02 0000 110</t>
  </si>
  <si>
    <t>Налог с продаж</t>
  </si>
  <si>
    <t>1 09 07030 04 0000 110</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</si>
  <si>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t>
  </si>
  <si>
    <t>1 09 07050 04 0000 110</t>
  </si>
  <si>
    <t>Прочие местные налоги и сборы, мобилизуемые на территориях городских округов</t>
  </si>
  <si>
    <t>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</si>
  <si>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</si>
  <si>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</si>
  <si>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</si>
  <si>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</si>
  <si>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</si>
  <si>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187</t>
  </si>
  <si>
    <t>Министерство обороны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</si>
  <si>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</si>
  <si>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</si>
  <si>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188</t>
  </si>
  <si>
    <t>Управление внутренних дел по Камчатскому краю (УВД по Камчатскому краю)</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</si>
  <si>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</si>
  <si>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</si>
  <si>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1 16 21040 04 0000 140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</si>
  <si>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</si>
  <si>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</si>
  <si>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</si>
  <si>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Аппарат Северо-Восточного пограничного управления береговой охраны</t>
  </si>
  <si>
    <t>189</t>
  </si>
  <si>
    <t>Денежные взыскания (штрафы) за  нарушение  законодательства об охране и использовании животного мира</t>
  </si>
  <si>
    <t>192</t>
  </si>
  <si>
    <t>Отдел Федеральной миграционной службы  России по Камчатскому краю</t>
  </si>
  <si>
    <t>318</t>
  </si>
  <si>
    <t xml:space="preserve">Камчатское управление  Федеральной службы по экологическому, технологическому и атомному надзору (Камчатское управление Ростехнадзор) </t>
  </si>
  <si>
    <t>1 12 01000 01 0000 120</t>
  </si>
  <si>
    <t>Плата за негативное воздействие на окружающую среду</t>
  </si>
  <si>
    <t>23</t>
  </si>
  <si>
    <t>Управление Федеральной службы по надзору в сфере природопользования по Камчатскому краю (Управление Росприроднадзор по Камчатскому краю)</t>
  </si>
  <si>
    <t>Территориальный орган Федеральной службы по надзору в сфере здравоохранения и социального развития по Камчатскому краю (Управление Росздравнадзора по Камчатскому краю)</t>
  </si>
  <si>
    <t xml:space="preserve"> Управление Федеральной антимонопольной службы по Камчатскому краю (ФАС России)</t>
  </si>
  <si>
    <t>Управление Министерства Юстиции Российской Федерации по Камчатскому краю</t>
  </si>
  <si>
    <t>Инспекция государственного технического надзора Камчатского края (Гостехнадзор Камчатского края)</t>
  </si>
  <si>
    <t>Инспекция государственного экологического и водного контроля Камчатского края (КИГЭиВК)</t>
  </si>
  <si>
    <t>Управление Федеральной службы по ветеринарному и фитосанитарному надзору по Камчатскому краю (Россельхознадзор)</t>
  </si>
  <si>
    <t>к Решению Городской Думы</t>
  </si>
  <si>
    <t xml:space="preserve"> Петропавловск-Камчатского городского округа</t>
  </si>
  <si>
    <t>от 24.12.2009 № 203-нд</t>
  </si>
  <si>
    <t>048</t>
  </si>
  <si>
    <t>060</t>
  </si>
  <si>
    <t>076</t>
  </si>
  <si>
    <t>081</t>
  </si>
  <si>
    <t>096</t>
  </si>
  <si>
    <t xml:space="preserve">«О бюджете Петропавловск-Камчатского </t>
  </si>
  <si>
    <t>городского округа на 2010 год»</t>
  </si>
  <si>
    <t xml:space="preserve">«О внесении изменений в  Решение Городской Думы </t>
  </si>
  <si>
    <t>№№</t>
  </si>
  <si>
    <r>
      <t xml:space="preserve">  </t>
    </r>
    <r>
      <rPr>
        <sz val="11"/>
        <rFont val="Times New Roman"/>
        <family val="1"/>
      </rPr>
      <t>* Администрирование поступлений по всем подстатьям и программам соответствующей статьи осуществляется администратором, указанным в группировочном коде бюджетной классификации."</t>
    </r>
  </si>
  <si>
    <t>1.</t>
  </si>
  <si>
    <t>2.</t>
  </si>
  <si>
    <t>3.</t>
  </si>
  <si>
    <t>4.</t>
  </si>
  <si>
    <t>5.</t>
  </si>
  <si>
    <t>6.</t>
  </si>
  <si>
    <t>7.</t>
  </si>
  <si>
    <t>15.</t>
  </si>
  <si>
    <t>14.</t>
  </si>
  <si>
    <t>16.</t>
  </si>
  <si>
    <t>17.</t>
  </si>
  <si>
    <t>18.</t>
  </si>
  <si>
    <t>8.</t>
  </si>
  <si>
    <t>9.</t>
  </si>
  <si>
    <t>10.</t>
  </si>
  <si>
    <t>11.</t>
  </si>
  <si>
    <t>12.</t>
  </si>
  <si>
    <t>13.</t>
  </si>
  <si>
    <t>28.</t>
  </si>
  <si>
    <t>26.</t>
  </si>
  <si>
    <t>27.</t>
  </si>
  <si>
    <t>24.</t>
  </si>
  <si>
    <t>25.</t>
  </si>
  <si>
    <t>21.</t>
  </si>
  <si>
    <t>22.</t>
  </si>
  <si>
    <t>20.</t>
  </si>
  <si>
    <t>19.</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</si>
  <si>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</si>
  <si>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Управление Федеральной регистрационной службы по Камчатскому краю</t>
  </si>
  <si>
    <t>Агентство по ветеринарии Камчатского края</t>
  </si>
  <si>
    <t>Наименование главного администратора доходов, наименование кода доходов бюджета Петропавловск-Камчатского городского округа</t>
  </si>
  <si>
    <t>Код доходов бюджета Петропавловск-Камчатского городского округа</t>
  </si>
  <si>
    <t>Доходы бюджетов городских округов от возврата остатков субсидий и субвенций прошлых лет внебюджетными организациями</t>
  </si>
  <si>
    <t>Государственная пошлина за выдачу разрешений на установку рекламной конструкции</t>
  </si>
  <si>
    <t>Главные администраторы доходов бюджета Петропавловск-Камчатского городского округа - органы вышестоящих уровней                                                            государственной власти</t>
  </si>
  <si>
    <t>Код главного администратора доходов</t>
  </si>
  <si>
    <t>"</t>
  </si>
  <si>
    <t>000</t>
  </si>
  <si>
    <t>0000</t>
  </si>
  <si>
    <t>00</t>
  </si>
  <si>
    <t>00000</t>
  </si>
  <si>
    <t>0</t>
  </si>
  <si>
    <t>ИТОГО ДОХОДОВ:</t>
  </si>
  <si>
    <t>180</t>
  </si>
  <si>
    <t>04</t>
  </si>
  <si>
    <t>99040</t>
  </si>
  <si>
    <t>03</t>
  </si>
  <si>
    <t>3</t>
  </si>
  <si>
    <t>00030399040040000180</t>
  </si>
  <si>
    <t>ДОХОДЫ ОТ ПРЕДПРИНИМАТЕЛЬСКОЙ И ИНОЙ ПРИНОСЯЩЕЙ ДОХОД  ДЕЯТЕЛЬНОСТИ</t>
  </si>
  <si>
    <t>151</t>
  </si>
  <si>
    <t>04999</t>
  </si>
  <si>
    <t>02</t>
  </si>
  <si>
    <t>2</t>
  </si>
  <si>
    <t>Прочие межбюджетные трансферты, передаваемые бюджетам городских округов (краевые средства)</t>
  </si>
  <si>
    <t>Прочие межбюджетные трансферты, передаваемые  на  софинансирование расходных обязательств муниципальных образований по оплате коммунальных услуг бюджетными учреждениями, финансируемыми из местных бюджетов (краевые средства)</t>
  </si>
  <si>
    <t>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t>
  </si>
  <si>
    <t>Иные межбюджетные трансферты</t>
  </si>
  <si>
    <t>03055</t>
  </si>
  <si>
    <t>Субвенции для осуществления выплат медицинскому персоналу фельдшерско-акушерских пунктов, учреждений и подразделений скорой медицинской помощи муниципальной системы здравоохранения в Камчатском крае (федеральные средства)</t>
  </si>
  <si>
    <t>03029</t>
  </si>
  <si>
    <t>Субвенции на выполнение государственных полномочий по выплате компенсации части платы, взимаемой с родителей или иных  законных представителей за содержание ребенка в федеральных государственных и (или) муниципальных образовательных учреждениях в Камчатском крае, реализующих основную общеобразовательную программу дошкольного образования (краевые средства)</t>
  </si>
  <si>
    <t>03027</t>
  </si>
  <si>
    <t>Субвенции на  выполнение государственных полномочий Камчатского края по социальной поддержке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а также на оплату труда приемных родителей приемных семей (краевые средства)</t>
  </si>
  <si>
    <t>03024</t>
  </si>
  <si>
    <t>Субвенции на выполнение государственных полномочий Камчатского края по материально-техническому и организационному обеспечению деятельности административных комиссий (краевые средства)</t>
  </si>
  <si>
    <t>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 (краевые средства)</t>
  </si>
  <si>
    <t>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государственные награды СССР, РСФСР и Российской Федерации  
(Министерство культуры) (краевые средства)</t>
  </si>
  <si>
    <t xml:space="preserve">Доходы бюджетов субъектов Российской Федерации от возврата остатков субсидий и субвенций прошлых лет </t>
  </si>
  <si>
    <t>1 18 02000 02 0000 000</t>
  </si>
  <si>
    <t>Доходы федерального бюджета от возврата остатков субсидий и субвенций прошлых лет из бюджета Союзного государства</t>
  </si>
  <si>
    <t>1 18 01040 01 0000 000</t>
  </si>
  <si>
    <t>Доходы федерального бюджета от возврата остатков субсидий и субвенций прошлых лет из бюджетов государственных внебюджетных фондов</t>
  </si>
  <si>
    <t>1 18 01030 01 0000 151</t>
  </si>
  <si>
    <t>Доходы федерального бюджета от возврата остатков субсидий и субвенций прошлых лет внебюджетными организациями</t>
  </si>
  <si>
    <t>1 18 01020 01 0000 180</t>
  </si>
  <si>
    <t xml:space="preserve">Доходы федерального бюджета от возврата остатков субсидий и субвенций прошлых лет из бюджетов субъектов Российской Федерации </t>
  </si>
  <si>
    <t>1 18 01010 01 0000 151</t>
  </si>
  <si>
    <t xml:space="preserve">Доходы федерального бюджета от возврата остатков субсидий и субвенций прошлых лет </t>
  </si>
  <si>
    <t>1 18 01000 01 0000 000</t>
  </si>
  <si>
    <t>ДОХОДЫ БЮДЖЕТОВ БЮДЖЕТНОЙ СИСТЕМЫ РОССИЙСКОЙ ФЕДЕРАЦИИ ОТ ВОЗВРАТА ОСТАТКОВ СУБСИДИЙ И СУБВЕНЦИЙ ПРОШЛЫХ ЛЕТ</t>
  </si>
  <si>
    <t>1 18 00000 00 0000 000</t>
  </si>
  <si>
    <t>Прочие неналоговые доходы бюджетов поселений</t>
  </si>
  <si>
    <t xml:space="preserve">1 17 05050 10 0000 180 </t>
  </si>
  <si>
    <t>Прочие неналоговые доходы бюджетов муниципальных районов</t>
  </si>
  <si>
    <t xml:space="preserve">1 17 05050 05 0000 180 </t>
  </si>
  <si>
    <t xml:space="preserve">1 17 05040 04 0000 180 </t>
  </si>
  <si>
    <t>Прочие неналоговые доходы бюджетов субъектов Российской Федерации</t>
  </si>
  <si>
    <t>1 17 05020 02 0000 180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</si>
  <si>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</si>
  <si>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1 17 02000 10 0000 180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</si>
  <si>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</si>
  <si>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1 17 02000 05 0000 180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</si>
  <si>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</si>
  <si>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 xml:space="preserve">1 17 02000 04 0000 180 </t>
  </si>
  <si>
    <t>Невыясненные поступления, зачисляемые в бюджеты поселений</t>
  </si>
  <si>
    <t xml:space="preserve">1 17 01050 10 0000 180 </t>
  </si>
  <si>
    <t>Невыясненные поступления, зачисляемые в бюджеты муниципальных районов</t>
  </si>
  <si>
    <t xml:space="preserve">1 17 01050 05 0000 180 </t>
  </si>
  <si>
    <t xml:space="preserve">1 17 01040 04 0000 180 </t>
  </si>
  <si>
    <t>Невыясненные поступления, зачисляемые в бюджеты субъектов Российской Федерации</t>
  </si>
  <si>
    <t>1 17 01020 02 0000 180</t>
  </si>
  <si>
    <t>1 17 00000 00 0000 000</t>
  </si>
  <si>
    <t>Прочие поступления от денежных взысканий (штрафов) и иных сумм в возмещение ущерба, зачисляемые в бюджеты поселений</t>
  </si>
  <si>
    <t>1 16 90050 10 0000 140</t>
  </si>
  <si>
    <t>Прочие поступления от денежных взысканий (штрафов) и иных сумм в возмещение ущерба, зачисляемые в бюджеты муниципальных районов</t>
  </si>
  <si>
    <t>1 16 90050 05 0000 140</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</si>
  <si>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</si>
  <si>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субъектов Российской Федерации</t>
  </si>
  <si>
    <t>1 16 90020 02 0000 140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</si>
  <si>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</si>
  <si>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</si>
  <si>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</si>
  <si>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xml:space="preserve">1 16 33050 05 0000 140 </t>
  </si>
  <si>
    <t xml:space="preserve">1 16 33040 04 0000 140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</si>
  <si>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</si>
  <si>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 xml:space="preserve">1 16 33020 02 0000 140 </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</si>
  <si>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</si>
  <si>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1 16 32050 10 0000 140</t>
  </si>
  <si>
    <t>Возмещение сумм, израсходованных незаконно или не по целевому назначению, а также доходов, полученных от их использования (в части бюджетов муниципальных районов)</t>
  </si>
  <si>
    <t>1 16 32050 05 0000 140</t>
  </si>
  <si>
    <t>Возмещение сумм, израсходованных незаконно или не по целевому назначению, а также доходов, полученных от их использования (в части бюджетов городских округов)</t>
  </si>
  <si>
    <t>1 16 32040 04 0000 140</t>
  </si>
  <si>
    <t>Возмещение сумм, израсходованных незаконно или не по целевому назначению, а также доходов, полученных от их использования (в части бюджетов субъектов Российской Федерации)</t>
  </si>
  <si>
    <t>1 16 32020 02 0000 140</t>
  </si>
  <si>
    <t>Денежные взыскания (штрафы) за нарушение Федерального закона "О пожарной безопасности"</t>
  </si>
  <si>
    <t xml:space="preserve">1 16 27000 01 0000 140 </t>
  </si>
  <si>
    <t xml:space="preserve">Денежные взыскания (штрафы) за нарушение законодательства о рекламе   </t>
  </si>
  <si>
    <t xml:space="preserve"> 1 16 26000 01 0000 140</t>
  </si>
  <si>
    <t>Денежные взыскания (штрафы) за нарушение водного законодательства, установленное на водных объектах, находящихся в собственности поселений</t>
  </si>
  <si>
    <t xml:space="preserve">1 16 25085 10 0000 140 </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</si>
  <si>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</si>
  <si>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 xml:space="preserve">1 16 25084 05 0000 140 </t>
  </si>
  <si>
    <t xml:space="preserve">Денежные взыскания (штрафы) за нарушение водного законодательства, установленное на водных объектах, находящихся в собственности городских округов </t>
  </si>
  <si>
    <t>1 16 25083 04 0000 140</t>
  </si>
  <si>
    <t xml:space="preserve">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t>
  </si>
  <si>
    <t xml:space="preserve">1 16 25082 02 0000 140 </t>
  </si>
  <si>
    <t>Денежные взыскания (штрафы) за нарушение лесного законодательства, установленное на лесных участках, находящихся в собственности поселений</t>
  </si>
  <si>
    <t xml:space="preserve">1 16 25075 10 0000 140 </t>
  </si>
  <si>
    <t>Денежные взыскания (штрафы) за нарушение лесного законодательства, установленное на лесных участках, находящихся в собственности муниципальных районов</t>
  </si>
  <si>
    <t xml:space="preserve">1 16 25074 05 0000 140 </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</si>
  <si>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</si>
  <si>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 xml:space="preserve">1 16 25073 04 0000 140 </t>
  </si>
  <si>
    <t xml:space="preserve">Денежные взыскания (штрафы) за нарушение лесного законодательства, установленное на лесных участках, находящихся в собственности субъектов Российской Федерации </t>
  </si>
  <si>
    <t xml:space="preserve">1 16 25072 02 0000 140 </t>
  </si>
  <si>
    <t>Денежные взыскания (штрафы) за нарушение законодательства об особо охраняемых природных территориях</t>
  </si>
  <si>
    <t>1 16 25020 01 0000 140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</si>
  <si>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</si>
  <si>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1 16 25000 01 0000 140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</si>
  <si>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</si>
  <si>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1 16 23050 10 0000 140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</si>
  <si>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</si>
  <si>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</si>
  <si>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субъектов Российской Федерации</t>
  </si>
  <si>
    <t>1 16 23020 02 0000 140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</si>
  <si>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</si>
  <si>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</si>
  <si>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</si>
  <si>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</si>
  <si>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</si>
  <si>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</si>
  <si>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1 16 21020 02 0000 140</t>
  </si>
  <si>
    <t>Денежные взыскания (штрафы) за нарушение трудового законодательства</t>
  </si>
  <si>
    <t>1 16 18040 04 0000 140</t>
  </si>
  <si>
    <t>Денежные взыскания (штрафы) за нарушение бюджетного законодательства (в части бюджетов поселений)</t>
  </si>
  <si>
    <t>1 16 18050 10 0000 140</t>
  </si>
  <si>
    <t>Денежные взыскания (штрафы) за нарушение бюджетного законодательства (в части бюджетов муниципальных районов)</t>
  </si>
  <si>
    <t>1 16 18050 05 0000 140</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</si>
  <si>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</si>
  <si>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субъектов Российской Федерации)</t>
  </si>
  <si>
    <t>1 16 18020 02 0000 140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</si>
  <si>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</si>
  <si>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</si>
  <si>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1 16 03020 02 0000 140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</si>
  <si>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132,133, 134, 135.1 Налогового кодекса Российской Федерации</t>
  </si>
  <si>
    <t>Денежные взыскания (штрафы) за нарушение законодательства о налогах и сборах</t>
  </si>
  <si>
    <t>1 16 03000 00 0000 140</t>
  </si>
  <si>
    <t>Денежные взыскания (штрафы) за нарушение законодательства о государственном регулировании цен (тарифов), налагаемые органами государственной власти субъектов Российской Федерации</t>
  </si>
  <si>
    <t>1 16 02020 02 0000 140</t>
  </si>
  <si>
    <t>1 16 00000 00 0000 000</t>
  </si>
  <si>
    <t>Платежи, взимаемые организациями поселений за выполнение определенных функций</t>
  </si>
  <si>
    <t>1 15 02050 10 0000 140</t>
  </si>
  <si>
    <t>Платежи, взимаемые организациями муниципальных районов за выполнение определенных функций</t>
  </si>
  <si>
    <t>1 15 02050 05 0000 140</t>
  </si>
  <si>
    <t>Платежи, взимаемые государственными организациями субъектов Российской Федерации за выполнение определенных функций</t>
  </si>
  <si>
    <t>1 15 02020 02 0000 140</t>
  </si>
  <si>
    <t>АДМИНИСТРАТИВНЫЕ ПЛАТЕЖИ И СБОРЫ</t>
  </si>
  <si>
    <t>1 15 00000 00 0000 000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</si>
  <si>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</si>
  <si>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 xml:space="preserve">1 14 06026 10 0000 420 </t>
  </si>
  <si>
    <t>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</si>
  <si>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 xml:space="preserve">1 14 06025 05 0000 420 </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</si>
  <si>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</si>
  <si>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 xml:space="preserve">1 14 06024 04 0000 420 </t>
  </si>
  <si>
    <t>Доходы от продажи земельных участков, находящихся в собственности субъектов Российской Федерации (за исключением земельных участков автономных учреждений субъектов Российской Федерации, а также земельных участков государственных унитарных предприятий субъектов Российской Федерации, в том числе казенных)</t>
  </si>
  <si>
    <t xml:space="preserve">1 14 06022 02 0000 420 </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</si>
  <si>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</si>
  <si>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1 14 06014 10 0000 420 </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</si>
  <si>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</si>
  <si>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 xml:space="preserve">1 14 06013 05 0000 420 </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</si>
  <si>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</si>
  <si>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1 14 06012 04 0000 420 </t>
  </si>
  <si>
    <t xml:space="preserve">Доходы от продажи нематериальных активов, находящихся в собственности поселений </t>
  </si>
  <si>
    <t>№</t>
  </si>
  <si>
    <t>Вид расхо- дов</t>
  </si>
  <si>
    <t>Код министерства, ве-домства</t>
  </si>
  <si>
    <t>Раздел, подраз-дел</t>
  </si>
  <si>
    <t>Вид рас-ходов</t>
  </si>
  <si>
    <t>я</t>
  </si>
  <si>
    <t xml:space="preserve">от 15.04.2010 № 230-нд </t>
  </si>
  <si>
    <t>от 15.04.2010 № 230-нд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</si>
</sst>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00"/>
    <numFmt numFmtId="173" formatCode="#,##0.00;[Red]\-#,##0.00;0.00"/>
    <numFmt numFmtId="174" formatCode="0000000"/>
    <numFmt numFmtId="175" formatCode="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0"/>
    <numFmt numFmtId="182" formatCode="00"/>
    <numFmt numFmtId="183" formatCode="00000"/>
    <numFmt numFmtId="184" formatCode="000"/>
    <numFmt numFmtId="185" formatCode="0.00000"/>
    <numFmt numFmtId="186" formatCode="0.000%"/>
    <numFmt numFmtId="187" formatCode="0000"/>
    <numFmt numFmtId="188" formatCode="#,##0.00000_ ;[Red]\-#,##0.00000\ "/>
    <numFmt numFmtId="189" formatCode="#,##0.00000_р_.;[Red]\-#,##0.00000_р_."/>
    <numFmt numFmtId="190" formatCode="0.0"/>
  </numFmts>
  <fonts count="80">
    <font>
      <sz val="10"/>
      <name val="Arial Cyr"/>
      <family val="0"/>
    </font>
    <font>
      <sz val="10"/>
      <name val="Arial"/>
      <family val="2"/>
    </font>
    <font>
      <u val="single"/>
      <sz val="10"/>
      <color indexed="12"/>
      <name val="Arial Cyr"/>
      <family val="0"/>
    </font>
    <font>
      <u val="single"/>
      <sz val="10"/>
      <color indexed="36"/>
      <name val="Arial Cyr"/>
      <family val="0"/>
    </font>
    <font>
      <sz val="8"/>
      <name val="Arial Cyr"/>
      <family val="0"/>
    </font>
    <font>
      <sz val="11"/>
      <name val="Times New Roman"/>
      <family val="1"/>
    </font>
    <font>
      <b/>
      <sz val="12"/>
      <name val="Times New Roman"/>
      <family val="1"/>
    </font>
    <font>
      <b/>
      <sz val="11"/>
      <name val="Times New Roman"/>
      <family val="1"/>
    </font>
    <font>
      <sz val="9"/>
      <name val="Times New Roman"/>
      <family val="1"/>
    </font>
    <font>
      <sz val="11"/>
      <color indexed="8"/>
      <name val="Calibri"/>
      <family val="2"/>
    </font>
    <font>
      <sz val="8"/>
      <name val="Times New Roman"/>
      <family val="1"/>
    </font>
    <font>
      <sz val="10"/>
      <name val="Times New Roman"/>
      <family val="1"/>
    </font>
    <font>
      <b/>
      <sz val="12"/>
      <color indexed="8"/>
      <name val="Times New Roman"/>
      <family val="1"/>
    </font>
    <font>
      <sz val="12"/>
      <name val="Times New Roman"/>
      <family val="1"/>
    </font>
    <font>
      <sz val="14"/>
      <name val="Times New Roman"/>
      <family val="1"/>
    </font>
    <font>
      <b/>
      <sz val="14"/>
      <name val="Times New Roman"/>
      <family val="1"/>
    </font>
    <font>
      <b/>
      <sz val="18"/>
      <name val="Times New Roman"/>
      <family val="1"/>
    </font>
    <font>
      <sz val="16"/>
      <name val="Times New Roman"/>
      <family val="1"/>
    </font>
    <font>
      <sz val="18"/>
      <name val="Times New Roman"/>
      <family val="1"/>
    </font>
    <font>
      <b/>
      <sz val="16"/>
      <name val="Times New Roman"/>
      <family val="1"/>
    </font>
    <font>
      <sz val="18"/>
      <color indexed="10"/>
      <name val="Times New Roman"/>
      <family val="1"/>
    </font>
    <font>
      <sz val="15"/>
      <name val="Times New Roman"/>
      <family val="1"/>
    </font>
    <font>
      <sz val="16"/>
      <name val="Arial Cyr"/>
      <family val="0"/>
    </font>
    <font>
      <sz val="13"/>
      <name val="Arial Cyr"/>
      <family val="0"/>
    </font>
    <font>
      <b/>
      <sz val="13"/>
      <name val="Times New Roman"/>
      <family val="1"/>
    </font>
    <font>
      <sz val="10"/>
      <color indexed="9"/>
      <name val="Times New Roman"/>
      <family val="1"/>
    </font>
    <font>
      <b/>
      <sz val="10"/>
      <name val="Times New Roman"/>
      <family val="1"/>
    </font>
    <font>
      <sz val="12"/>
      <color indexed="12"/>
      <name val="Times New Roman"/>
      <family val="1"/>
    </font>
    <font>
      <i/>
      <sz val="10"/>
      <name val="Times New Roman"/>
      <family val="1"/>
    </font>
    <font>
      <u val="single"/>
      <sz val="10"/>
      <name val="Times New Roman"/>
      <family val="1"/>
    </font>
    <font>
      <u val="single"/>
      <sz val="12"/>
      <name val="Times New Roman"/>
      <family val="1"/>
    </font>
    <font>
      <b/>
      <sz val="9"/>
      <name val="Times New Roman"/>
      <family val="1"/>
    </font>
    <font>
      <b/>
      <sz val="8"/>
      <name val="Times New Roman"/>
      <family val="1"/>
    </font>
    <font>
      <sz val="7"/>
      <name val="Times New Roman"/>
      <family val="1"/>
    </font>
    <font>
      <b/>
      <i/>
      <sz val="12"/>
      <name val="Times New Roman"/>
      <family val="1"/>
    </font>
    <font>
      <sz val="12"/>
      <name val="Arial Cyr"/>
      <family val="0"/>
    </font>
    <font>
      <b/>
      <sz val="9"/>
      <color indexed="10"/>
      <name val="Times New Roman"/>
      <family val="1"/>
    </font>
    <font>
      <sz val="9"/>
      <color indexed="10"/>
      <name val="Times New Roman"/>
      <family val="1"/>
    </font>
    <font>
      <b/>
      <sz val="8"/>
      <color indexed="10"/>
      <name val="Times New Roman"/>
      <family val="1"/>
    </font>
    <font>
      <sz val="10"/>
      <color indexed="10"/>
      <name val="Times New Roman"/>
      <family val="1"/>
    </font>
    <font>
      <sz val="11"/>
      <color indexed="9"/>
      <name val="Times New Roman"/>
      <family val="1"/>
    </font>
    <font>
      <sz val="12"/>
      <color indexed="9"/>
      <name val="Times New Roman"/>
      <family val="1"/>
    </font>
    <font>
      <b/>
      <sz val="12"/>
      <color indexed="9"/>
      <name val="Times New Roman"/>
      <family val="1"/>
    </font>
    <font>
      <sz val="9"/>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1"/>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style="thin"/>
    </border>
    <border>
      <left>
        <color indexed="63"/>
      </left>
      <right>
        <color indexed="63"/>
      </right>
      <top style="hair"/>
      <bottom style="thin"/>
    </border>
    <border>
      <left style="thin"/>
      <right style="thin"/>
      <top style="hair"/>
      <bottom style="thin"/>
    </border>
    <border>
      <left>
        <color indexed="63"/>
      </left>
      <right style="thin"/>
      <top>
        <color indexed="63"/>
      </top>
      <bottom style="hair"/>
    </border>
    <border>
      <left>
        <color indexed="63"/>
      </left>
      <right>
        <color indexed="63"/>
      </right>
      <top>
        <color indexed="63"/>
      </top>
      <bottom style="hair"/>
    </border>
    <border>
      <left style="thin"/>
      <right style="thin"/>
      <top>
        <color indexed="63"/>
      </top>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color indexed="63"/>
      </right>
      <top style="hair"/>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thin"/>
      <bottom style="hair"/>
    </border>
    <border>
      <left style="hair"/>
      <right style="thin"/>
      <top>
        <color indexed="63"/>
      </top>
      <bottom style="thin"/>
    </border>
    <border>
      <left style="thin"/>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thin"/>
      <right style="thin"/>
      <top style="thin"/>
      <bottom>
        <color indexed="63"/>
      </bottom>
    </border>
    <border>
      <left>
        <color indexed="63"/>
      </left>
      <right>
        <color indexed="63"/>
      </right>
      <top style="thin"/>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0" fontId="77" fillId="32" borderId="0" applyNumberFormat="0" applyBorder="0" applyAlignment="0" applyProtection="0"/>
  </cellStyleXfs>
  <cellXfs count="743">
    <xf numFmtId="0" fontId="0" fillId="0" borderId="0" xfId="0" applyAlignment="1">
      <alignment/>
    </xf>
    <xf numFmtId="0" fontId="5" fillId="0" borderId="0" xfId="0" applyFont="1" applyFill="1" applyAlignment="1">
      <alignment horizontal="right"/>
    </xf>
    <xf numFmtId="0" fontId="5" fillId="33" borderId="0" xfId="59" applyFont="1" applyFill="1" applyAlignment="1">
      <alignment horizontal="center" vertical="center"/>
      <protection/>
    </xf>
    <xf numFmtId="0" fontId="5" fillId="0" borderId="0" xfId="0" applyFont="1" applyFill="1" applyAlignment="1">
      <alignment horizontal="right" wrapText="1"/>
    </xf>
    <xf numFmtId="0" fontId="5" fillId="33" borderId="0" xfId="59" applyFont="1" applyFill="1">
      <alignment/>
      <protection/>
    </xf>
    <xf numFmtId="0" fontId="5" fillId="33" borderId="0" xfId="0" applyFont="1" applyFill="1" applyAlignment="1">
      <alignment/>
    </xf>
    <xf numFmtId="0" fontId="5" fillId="33" borderId="0" xfId="59" applyFont="1" applyFill="1" applyBorder="1" applyAlignment="1">
      <alignment vertical="center"/>
      <protection/>
    </xf>
    <xf numFmtId="0" fontId="5" fillId="33" borderId="0" xfId="59" applyFont="1" applyFill="1" applyAlignment="1">
      <alignment vertical="center"/>
      <protection/>
    </xf>
    <xf numFmtId="0" fontId="5" fillId="0" borderId="0" xfId="0" applyFont="1" applyAlignment="1">
      <alignment vertical="center" wrapText="1"/>
    </xf>
    <xf numFmtId="0" fontId="5" fillId="33" borderId="10" xfId="59" applyFont="1" applyFill="1" applyBorder="1" applyAlignment="1">
      <alignment vertical="center"/>
      <protection/>
    </xf>
    <xf numFmtId="0" fontId="5" fillId="33" borderId="0" xfId="0" applyFont="1" applyFill="1" applyAlignment="1">
      <alignment horizontal="right"/>
    </xf>
    <xf numFmtId="11" fontId="5" fillId="33" borderId="0" xfId="0" applyNumberFormat="1" applyFont="1" applyFill="1" applyAlignment="1">
      <alignment horizontal="right" vertical="justify" wrapText="1" shrinkToFit="1"/>
    </xf>
    <xf numFmtId="0" fontId="5" fillId="33" borderId="0" xfId="0" applyFont="1" applyFill="1" applyAlignment="1">
      <alignment horizontal="right" wrapText="1"/>
    </xf>
    <xf numFmtId="0" fontId="5" fillId="0" borderId="0" xfId="0" applyFont="1" applyAlignment="1">
      <alignment/>
    </xf>
    <xf numFmtId="0" fontId="5" fillId="33" borderId="0" xfId="59" applyNumberFormat="1" applyFont="1" applyFill="1" applyAlignment="1" applyProtection="1">
      <alignment horizontal="center" vertical="center"/>
      <protection hidden="1"/>
    </xf>
    <xf numFmtId="0" fontId="5" fillId="33" borderId="0" xfId="59" applyFont="1" applyFill="1" applyAlignment="1" applyProtection="1">
      <alignment horizontal="right"/>
      <protection hidden="1"/>
    </xf>
    <xf numFmtId="0" fontId="5" fillId="33" borderId="11" xfId="0" applyFont="1" applyFill="1" applyBorder="1" applyAlignment="1">
      <alignment horizontal="center" vertical="center" wrapText="1"/>
    </xf>
    <xf numFmtId="49" fontId="7" fillId="33" borderId="12" xfId="59" applyNumberFormat="1" applyFont="1" applyFill="1" applyBorder="1" applyAlignment="1">
      <alignment horizontal="center" vertical="center"/>
      <protection/>
    </xf>
    <xf numFmtId="49" fontId="7" fillId="33" borderId="13" xfId="59" applyNumberFormat="1" applyFont="1" applyFill="1" applyBorder="1" applyAlignment="1">
      <alignment horizontal="center" vertical="center"/>
      <protection/>
    </xf>
    <xf numFmtId="0" fontId="5" fillId="33" borderId="14" xfId="59" applyFont="1" applyFill="1" applyBorder="1" applyAlignment="1">
      <alignment horizontal="center" vertical="center"/>
      <protection/>
    </xf>
    <xf numFmtId="0" fontId="5" fillId="33" borderId="15" xfId="59" applyFont="1" applyFill="1" applyBorder="1" applyAlignment="1">
      <alignment horizontal="center" vertical="center"/>
      <protection/>
    </xf>
    <xf numFmtId="0" fontId="5" fillId="33" borderId="15" xfId="0" applyFont="1" applyFill="1" applyBorder="1" applyAlignment="1">
      <alignment horizontal="center" vertical="center"/>
    </xf>
    <xf numFmtId="0" fontId="5" fillId="33" borderId="16" xfId="59" applyNumberFormat="1" applyFont="1" applyFill="1" applyBorder="1" applyAlignment="1" applyProtection="1">
      <alignment horizontal="left" vertical="center" wrapText="1"/>
      <protection hidden="1"/>
    </xf>
    <xf numFmtId="49" fontId="7" fillId="33" borderId="14" xfId="59" applyNumberFormat="1" applyFont="1" applyFill="1" applyBorder="1" applyAlignment="1">
      <alignment horizontal="center" vertical="center"/>
      <protection/>
    </xf>
    <xf numFmtId="49" fontId="7" fillId="33" borderId="15" xfId="59" applyNumberFormat="1" applyFont="1" applyFill="1" applyBorder="1" applyAlignment="1">
      <alignment horizontal="center" vertical="center"/>
      <protection/>
    </xf>
    <xf numFmtId="0" fontId="5" fillId="33" borderId="15" xfId="59" applyNumberFormat="1" applyFont="1" applyFill="1" applyBorder="1" applyAlignment="1" applyProtection="1">
      <alignment horizontal="center" vertical="center" wrapText="1"/>
      <protection hidden="1"/>
    </xf>
    <xf numFmtId="0" fontId="5" fillId="33" borderId="15" xfId="59" applyFont="1" applyFill="1" applyBorder="1" applyAlignment="1">
      <alignment horizontal="center" vertical="center" wrapText="1"/>
      <protection/>
    </xf>
    <xf numFmtId="0" fontId="5" fillId="33" borderId="16" xfId="0" applyFont="1" applyFill="1" applyBorder="1" applyAlignment="1">
      <alignment horizontal="justify" vertical="center" wrapText="1"/>
    </xf>
    <xf numFmtId="49" fontId="5" fillId="33" borderId="15" xfId="59" applyNumberFormat="1" applyFont="1" applyFill="1" applyBorder="1" applyAlignment="1">
      <alignment horizontal="center" vertical="center" wrapText="1"/>
      <protection/>
    </xf>
    <xf numFmtId="49" fontId="7" fillId="33" borderId="15" xfId="59" applyNumberFormat="1" applyFont="1" applyFill="1" applyBorder="1" applyAlignment="1">
      <alignment horizontal="center" vertical="center" wrapText="1"/>
      <protection/>
    </xf>
    <xf numFmtId="0" fontId="7" fillId="33" borderId="15" xfId="59" applyFont="1" applyFill="1" applyBorder="1" applyAlignment="1">
      <alignment horizontal="center" vertical="center"/>
      <protection/>
    </xf>
    <xf numFmtId="0" fontId="7" fillId="33" borderId="14" xfId="59" applyFont="1" applyFill="1" applyBorder="1" applyAlignment="1">
      <alignment horizontal="center" vertical="center"/>
      <protection/>
    </xf>
    <xf numFmtId="49" fontId="5" fillId="33" borderId="15" xfId="59" applyNumberFormat="1" applyFont="1" applyFill="1" applyBorder="1" applyAlignment="1">
      <alignment horizontal="center" vertical="center"/>
      <protection/>
    </xf>
    <xf numFmtId="0" fontId="7" fillId="33" borderId="15" xfId="59" applyFont="1" applyFill="1" applyBorder="1" applyAlignment="1">
      <alignment horizontal="center" vertical="center" wrapText="1"/>
      <protection/>
    </xf>
    <xf numFmtId="11" fontId="5" fillId="33" borderId="16" xfId="59" applyNumberFormat="1" applyFont="1" applyFill="1" applyBorder="1" applyAlignment="1">
      <alignment horizontal="left" vertical="center" wrapText="1"/>
      <protection/>
    </xf>
    <xf numFmtId="49" fontId="7" fillId="33" borderId="17" xfId="59" applyNumberFormat="1" applyFont="1" applyFill="1" applyBorder="1" applyAlignment="1">
      <alignment horizontal="center" vertical="center"/>
      <protection/>
    </xf>
    <xf numFmtId="0" fontId="5" fillId="33" borderId="11" xfId="59" applyFont="1" applyFill="1" applyBorder="1" applyAlignment="1">
      <alignment horizontal="center" vertical="center"/>
      <protection/>
    </xf>
    <xf numFmtId="0" fontId="5" fillId="33" borderId="11" xfId="59" applyNumberFormat="1" applyFont="1" applyFill="1" applyBorder="1" applyAlignment="1" applyProtection="1">
      <alignment horizontal="center" vertical="center" wrapText="1"/>
      <protection hidden="1"/>
    </xf>
    <xf numFmtId="0" fontId="5" fillId="33" borderId="18" xfId="59" applyNumberFormat="1" applyFont="1" applyFill="1" applyBorder="1" applyAlignment="1" applyProtection="1">
      <alignment horizontal="left" vertical="center" wrapText="1"/>
      <protection hidden="1"/>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0" xfId="59" applyFont="1" applyFill="1">
      <alignment/>
      <protection/>
    </xf>
    <xf numFmtId="0" fontId="5" fillId="0" borderId="0" xfId="53" applyFont="1">
      <alignment/>
      <protection/>
    </xf>
    <xf numFmtId="0" fontId="5" fillId="0" borderId="0" xfId="53" applyFont="1" applyProtection="1">
      <alignment/>
      <protection hidden="1"/>
    </xf>
    <xf numFmtId="0" fontId="5" fillId="0" borderId="0" xfId="53" applyFont="1" applyFill="1" applyAlignment="1" applyProtection="1">
      <alignment/>
      <protection hidden="1"/>
    </xf>
    <xf numFmtId="2" fontId="5" fillId="0" borderId="0" xfId="53" applyNumberFormat="1" applyFont="1" applyAlignment="1" applyProtection="1">
      <alignment horizontal="right"/>
      <protection hidden="1"/>
    </xf>
    <xf numFmtId="0" fontId="5" fillId="0" borderId="0" xfId="53" applyFont="1" applyFill="1" applyBorder="1" applyAlignment="1" applyProtection="1">
      <alignment/>
      <protection hidden="1"/>
    </xf>
    <xf numFmtId="181" fontId="7" fillId="0" borderId="21" xfId="53" applyNumberFormat="1" applyFont="1" applyFill="1" applyBorder="1" applyAlignment="1" applyProtection="1">
      <alignment horizontal="right"/>
      <protection hidden="1"/>
    </xf>
    <xf numFmtId="49" fontId="7" fillId="0" borderId="20" xfId="53" applyNumberFormat="1" applyFont="1" applyFill="1" applyBorder="1" applyAlignment="1" applyProtection="1">
      <alignment horizontal="center"/>
      <protection hidden="1"/>
    </xf>
    <xf numFmtId="0" fontId="7" fillId="0" borderId="19" xfId="53" applyNumberFormat="1" applyFont="1" applyFill="1" applyBorder="1" applyAlignment="1" applyProtection="1">
      <alignment/>
      <protection hidden="1"/>
    </xf>
    <xf numFmtId="181" fontId="7" fillId="0" borderId="22" xfId="53" applyNumberFormat="1" applyFont="1" applyFill="1" applyBorder="1" applyAlignment="1" applyProtection="1">
      <alignment horizontal="right"/>
      <protection hidden="1"/>
    </xf>
    <xf numFmtId="174" fontId="7" fillId="0" borderId="23" xfId="53" applyNumberFormat="1" applyFont="1" applyFill="1" applyBorder="1" applyAlignment="1" applyProtection="1">
      <alignment horizontal="center"/>
      <protection hidden="1"/>
    </xf>
    <xf numFmtId="175" fontId="7" fillId="0" borderId="23" xfId="53" applyNumberFormat="1" applyFont="1" applyFill="1" applyBorder="1" applyAlignment="1" applyProtection="1">
      <alignment wrapText="1"/>
      <protection hidden="1"/>
    </xf>
    <xf numFmtId="182" fontId="7" fillId="0" borderId="11" xfId="53" applyNumberFormat="1" applyFont="1" applyFill="1" applyBorder="1" applyAlignment="1" applyProtection="1">
      <alignment horizontal="center" wrapText="1"/>
      <protection hidden="1"/>
    </xf>
    <xf numFmtId="183" fontId="7" fillId="0" borderId="11" xfId="53" applyNumberFormat="1" applyFont="1" applyFill="1" applyBorder="1" applyAlignment="1" applyProtection="1">
      <alignment horizontal="center" wrapText="1"/>
      <protection hidden="1"/>
    </xf>
    <xf numFmtId="1" fontId="7" fillId="0" borderId="11" xfId="53" applyNumberFormat="1" applyFont="1" applyFill="1" applyBorder="1" applyAlignment="1" applyProtection="1">
      <alignment horizontal="center" wrapText="1"/>
      <protection hidden="1"/>
    </xf>
    <xf numFmtId="184" fontId="7" fillId="0" borderId="11" xfId="53" applyNumberFormat="1" applyFont="1" applyFill="1" applyBorder="1" applyAlignment="1" applyProtection="1">
      <alignment horizontal="center" wrapText="1"/>
      <protection hidden="1"/>
    </xf>
    <xf numFmtId="0" fontId="7" fillId="0" borderId="17" xfId="53" applyNumberFormat="1" applyFont="1" applyFill="1" applyBorder="1" applyAlignment="1" applyProtection="1">
      <alignment horizontal="left" wrapText="1"/>
      <protection hidden="1"/>
    </xf>
    <xf numFmtId="181" fontId="5" fillId="0" borderId="16" xfId="53" applyNumberFormat="1" applyFont="1" applyFill="1" applyBorder="1" applyAlignment="1" applyProtection="1">
      <alignment horizontal="right" wrapText="1"/>
      <protection hidden="1"/>
    </xf>
    <xf numFmtId="182" fontId="5" fillId="0" borderId="15" xfId="53" applyNumberFormat="1" applyFont="1" applyFill="1" applyBorder="1" applyAlignment="1" applyProtection="1">
      <alignment horizontal="center" wrapText="1"/>
      <protection hidden="1"/>
    </xf>
    <xf numFmtId="183" fontId="5" fillId="0" borderId="15" xfId="53" applyNumberFormat="1" applyFont="1" applyFill="1" applyBorder="1" applyAlignment="1" applyProtection="1">
      <alignment horizontal="center" wrapText="1"/>
      <protection hidden="1"/>
    </xf>
    <xf numFmtId="1" fontId="5" fillId="0" borderId="15" xfId="53" applyNumberFormat="1" applyFont="1" applyFill="1" applyBorder="1" applyAlignment="1" applyProtection="1">
      <alignment horizontal="center" wrapText="1"/>
      <protection hidden="1"/>
    </xf>
    <xf numFmtId="184" fontId="5" fillId="0" borderId="15" xfId="53" applyNumberFormat="1" applyFont="1" applyFill="1" applyBorder="1" applyAlignment="1" applyProtection="1">
      <alignment horizontal="center" wrapText="1"/>
      <protection hidden="1"/>
    </xf>
    <xf numFmtId="0" fontId="5" fillId="0" borderId="14" xfId="53" applyNumberFormat="1" applyFont="1" applyFill="1" applyBorder="1" applyAlignment="1" applyProtection="1">
      <alignment horizontal="left" wrapText="1"/>
      <protection hidden="1"/>
    </xf>
    <xf numFmtId="181" fontId="7" fillId="0" borderId="16" xfId="53" applyNumberFormat="1" applyFont="1" applyFill="1" applyBorder="1" applyAlignment="1" applyProtection="1">
      <alignment horizontal="right" wrapText="1"/>
      <protection hidden="1"/>
    </xf>
    <xf numFmtId="182" fontId="7" fillId="0" borderId="15" xfId="53" applyNumberFormat="1" applyFont="1" applyFill="1" applyBorder="1" applyAlignment="1" applyProtection="1">
      <alignment horizontal="center" wrapText="1"/>
      <protection hidden="1"/>
    </xf>
    <xf numFmtId="183" fontId="7" fillId="0" borderId="15" xfId="53" applyNumberFormat="1" applyFont="1" applyFill="1" applyBorder="1" applyAlignment="1" applyProtection="1">
      <alignment horizontal="center" wrapText="1"/>
      <protection hidden="1"/>
    </xf>
    <xf numFmtId="1" fontId="7" fillId="0" borderId="15" xfId="53" applyNumberFormat="1" applyFont="1" applyFill="1" applyBorder="1" applyAlignment="1" applyProtection="1">
      <alignment horizontal="center" wrapText="1"/>
      <protection hidden="1"/>
    </xf>
    <xf numFmtId="184" fontId="7" fillId="0" borderId="15" xfId="53" applyNumberFormat="1" applyFont="1" applyFill="1" applyBorder="1" applyAlignment="1" applyProtection="1">
      <alignment horizontal="center" wrapText="1"/>
      <protection hidden="1"/>
    </xf>
    <xf numFmtId="0" fontId="7" fillId="0" borderId="14" xfId="53" applyNumberFormat="1" applyFont="1" applyFill="1" applyBorder="1" applyAlignment="1" applyProtection="1">
      <alignment horizontal="left" wrapText="1"/>
      <protection hidden="1"/>
    </xf>
    <xf numFmtId="182" fontId="7" fillId="0" borderId="13" xfId="53" applyNumberFormat="1" applyFont="1" applyFill="1" applyBorder="1" applyAlignment="1" applyProtection="1">
      <alignment horizontal="center" wrapText="1"/>
      <protection hidden="1"/>
    </xf>
    <xf numFmtId="183" fontId="7" fillId="0" borderId="13" xfId="53" applyNumberFormat="1" applyFont="1" applyFill="1" applyBorder="1" applyAlignment="1" applyProtection="1">
      <alignment horizontal="center" wrapText="1"/>
      <protection hidden="1"/>
    </xf>
    <xf numFmtId="1" fontId="7" fillId="0" borderId="13" xfId="53" applyNumberFormat="1" applyFont="1" applyFill="1" applyBorder="1" applyAlignment="1" applyProtection="1">
      <alignment horizontal="center" wrapText="1"/>
      <protection hidden="1"/>
    </xf>
    <xf numFmtId="184" fontId="7" fillId="0" borderId="13" xfId="53" applyNumberFormat="1" applyFont="1" applyFill="1" applyBorder="1" applyAlignment="1" applyProtection="1">
      <alignment horizontal="center" wrapText="1"/>
      <protection hidden="1"/>
    </xf>
    <xf numFmtId="0" fontId="7" fillId="0" borderId="12" xfId="53" applyNumberFormat="1" applyFont="1" applyFill="1" applyBorder="1" applyAlignment="1" applyProtection="1">
      <alignment horizontal="left" wrapText="1"/>
      <protection hidden="1"/>
    </xf>
    <xf numFmtId="0" fontId="10" fillId="0" borderId="0" xfId="53" applyFont="1" applyAlignment="1">
      <alignment horizontal="center" vertical="center"/>
      <protection/>
    </xf>
    <xf numFmtId="0" fontId="10" fillId="0" borderId="21" xfId="53" applyNumberFormat="1" applyFont="1" applyFill="1" applyBorder="1" applyAlignment="1" applyProtection="1">
      <alignment horizontal="center" vertical="center"/>
      <protection hidden="1"/>
    </xf>
    <xf numFmtId="0" fontId="10" fillId="0" borderId="20" xfId="53" applyNumberFormat="1" applyFont="1" applyFill="1" applyBorder="1" applyAlignment="1" applyProtection="1">
      <alignment horizontal="center" vertical="center"/>
      <protection hidden="1"/>
    </xf>
    <xf numFmtId="0" fontId="10" fillId="0" borderId="19" xfId="53" applyNumberFormat="1" applyFont="1" applyFill="1" applyBorder="1" applyAlignment="1" applyProtection="1">
      <alignment horizontal="center" vertical="center"/>
      <protection hidden="1"/>
    </xf>
    <xf numFmtId="0" fontId="5" fillId="0" borderId="11" xfId="53" applyNumberFormat="1" applyFont="1" applyFill="1" applyBorder="1" applyAlignment="1" applyProtection="1">
      <alignment horizontal="center" vertical="center" textRotation="90" wrapText="1"/>
      <protection hidden="1"/>
    </xf>
    <xf numFmtId="0" fontId="5" fillId="0" borderId="15" xfId="53" applyNumberFormat="1" applyFont="1" applyFill="1" applyBorder="1" applyAlignment="1" applyProtection="1">
      <alignment horizontal="centerContinuous"/>
      <protection hidden="1"/>
    </xf>
    <xf numFmtId="0" fontId="5" fillId="0" borderId="13" xfId="53" applyNumberFormat="1" applyFont="1" applyFill="1" applyBorder="1" applyAlignment="1" applyProtection="1">
      <alignment horizontal="centerContinuous"/>
      <protection hidden="1"/>
    </xf>
    <xf numFmtId="0" fontId="11" fillId="0" borderId="0" xfId="53" applyFont="1" applyAlignment="1" applyProtection="1">
      <alignment horizontal="right"/>
      <protection hidden="1"/>
    </xf>
    <xf numFmtId="0" fontId="5" fillId="0" borderId="0" xfId="53" applyNumberFormat="1" applyFont="1" applyFill="1" applyAlignment="1" applyProtection="1">
      <alignment horizontal="centerContinuous"/>
      <protection hidden="1"/>
    </xf>
    <xf numFmtId="0" fontId="13" fillId="0" borderId="0" xfId="56" applyFont="1" applyFill="1" applyAlignment="1">
      <alignment horizontal="right" wrapText="1"/>
      <protection/>
    </xf>
    <xf numFmtId="0" fontId="13" fillId="0" borderId="0" xfId="0" applyFont="1" applyAlignment="1">
      <alignment/>
    </xf>
    <xf numFmtId="0" fontId="14" fillId="0" borderId="0" xfId="0" applyFont="1" applyFill="1" applyAlignment="1">
      <alignment horizontal="center"/>
    </xf>
    <xf numFmtId="0" fontId="14" fillId="0" borderId="0" xfId="0" applyFont="1" applyAlignment="1">
      <alignment/>
    </xf>
    <xf numFmtId="0" fontId="14" fillId="0" borderId="0" xfId="0" applyFont="1" applyFill="1" applyAlignment="1">
      <alignment/>
    </xf>
    <xf numFmtId="0" fontId="15" fillId="0" borderId="0" xfId="0" applyFont="1" applyFill="1" applyAlignment="1">
      <alignment horizontal="justify"/>
    </xf>
    <xf numFmtId="0" fontId="13"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horizontal="right"/>
    </xf>
    <xf numFmtId="0" fontId="14" fillId="0" borderId="0" xfId="0" applyFont="1" applyFill="1" applyBorder="1" applyAlignment="1">
      <alignment horizontal="left"/>
    </xf>
    <xf numFmtId="0" fontId="15" fillId="0" borderId="24" xfId="0" applyFont="1" applyFill="1" applyBorder="1" applyAlignment="1">
      <alignment horizontal="center" vertical="center"/>
    </xf>
    <xf numFmtId="0" fontId="14" fillId="0" borderId="25" xfId="0" applyFont="1" applyBorder="1" applyAlignment="1">
      <alignment horizontal="justify" vertical="top" wrapText="1"/>
    </xf>
    <xf numFmtId="0" fontId="14" fillId="0" borderId="26" xfId="0" applyFont="1" applyFill="1" applyBorder="1" applyAlignment="1">
      <alignment horizontal="center" vertical="top" wrapText="1"/>
    </xf>
    <xf numFmtId="0" fontId="15" fillId="0" borderId="27" xfId="0" applyFont="1" applyFill="1" applyBorder="1" applyAlignment="1">
      <alignment horizontal="center" vertical="center"/>
    </xf>
    <xf numFmtId="0" fontId="14" fillId="0" borderId="28" xfId="0" applyFont="1" applyBorder="1" applyAlignment="1">
      <alignment horizontal="justify" vertical="top" wrapText="1"/>
    </xf>
    <xf numFmtId="0" fontId="14" fillId="0" borderId="29" xfId="0" applyFont="1" applyFill="1" applyBorder="1" applyAlignment="1">
      <alignment horizontal="center" vertical="top" wrapText="1"/>
    </xf>
    <xf numFmtId="0" fontId="16" fillId="0" borderId="10" xfId="0" applyFont="1" applyFill="1" applyBorder="1" applyAlignment="1">
      <alignment horizontal="center" vertical="center"/>
    </xf>
    <xf numFmtId="0" fontId="17" fillId="0" borderId="10" xfId="0" applyFont="1" applyBorder="1" applyAlignment="1">
      <alignment horizontal="justify" vertical="top" wrapText="1"/>
    </xf>
    <xf numFmtId="0" fontId="17" fillId="0" borderId="10" xfId="0" applyFont="1" applyFill="1" applyBorder="1" applyAlignment="1">
      <alignment horizontal="center" vertical="top" wrapText="1"/>
    </xf>
    <xf numFmtId="0" fontId="18" fillId="0" borderId="10" xfId="0" applyFont="1" applyFill="1" applyBorder="1" applyAlignment="1">
      <alignment horizontal="center" vertical="center"/>
    </xf>
    <xf numFmtId="0" fontId="6" fillId="0" borderId="0" xfId="0" applyFont="1" applyAlignment="1">
      <alignment/>
    </xf>
    <xf numFmtId="0" fontId="19" fillId="0" borderId="10" xfId="0" applyFont="1" applyBorder="1" applyAlignment="1">
      <alignment horizontal="justify" vertical="top" wrapText="1"/>
    </xf>
    <xf numFmtId="0" fontId="19" fillId="0" borderId="10" xfId="0" applyFont="1" applyFill="1" applyBorder="1" applyAlignment="1">
      <alignment horizontal="center" vertical="top" wrapText="1"/>
    </xf>
    <xf numFmtId="0" fontId="17" fillId="0" borderId="10" xfId="0" applyFont="1" applyFill="1" applyBorder="1" applyAlignment="1">
      <alignment horizontal="justify" vertical="top" wrapText="1"/>
    </xf>
    <xf numFmtId="0" fontId="6" fillId="0" borderId="0" xfId="0" applyFont="1" applyFill="1" applyAlignment="1">
      <alignment/>
    </xf>
    <xf numFmtId="0" fontId="19" fillId="0" borderId="10" xfId="0" applyFont="1" applyFill="1" applyBorder="1" applyAlignment="1">
      <alignment horizontal="justify" vertical="top" wrapText="1"/>
    </xf>
    <xf numFmtId="0" fontId="16" fillId="0" borderId="10" xfId="0" applyFont="1" applyFill="1" applyBorder="1" applyAlignment="1">
      <alignment horizontal="center"/>
    </xf>
    <xf numFmtId="0" fontId="18"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10" xfId="0" applyFont="1" applyBorder="1" applyAlignment="1">
      <alignment horizontal="left" vertical="top"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wrapText="1"/>
    </xf>
    <xf numFmtId="0" fontId="21" fillId="0" borderId="10" xfId="0" applyFont="1" applyFill="1" applyBorder="1" applyAlignment="1">
      <alignment horizontal="center" vertical="center" wrapText="1"/>
    </xf>
    <xf numFmtId="0" fontId="21" fillId="0" borderId="10" xfId="0" applyFont="1" applyBorder="1" applyAlignment="1">
      <alignment horizontal="center" wrapText="1"/>
    </xf>
    <xf numFmtId="0" fontId="14" fillId="0" borderId="0" xfId="0" applyFont="1" applyAlignment="1">
      <alignment horizontal="centerContinuous"/>
    </xf>
    <xf numFmtId="0" fontId="14" fillId="0" borderId="0" xfId="0" applyFont="1" applyFill="1" applyAlignment="1">
      <alignment horizontal="centerContinuous"/>
    </xf>
    <xf numFmtId="0" fontId="15" fillId="0" borderId="0" xfId="0" applyFont="1" applyFill="1" applyAlignment="1">
      <alignment horizontal="center" wrapText="1"/>
    </xf>
    <xf numFmtId="0" fontId="15" fillId="0" borderId="0" xfId="0" applyFont="1" applyAlignment="1">
      <alignment horizontal="centerContinuous" wrapText="1"/>
    </xf>
    <xf numFmtId="0" fontId="19" fillId="0" borderId="0" xfId="0" applyFont="1" applyFill="1" applyAlignment="1">
      <alignment horizontal="centerContinuous" wrapText="1"/>
    </xf>
    <xf numFmtId="0" fontId="13" fillId="0" borderId="0" xfId="0" applyFont="1" applyAlignment="1">
      <alignment wrapText="1"/>
    </xf>
    <xf numFmtId="0" fontId="13" fillId="0" borderId="0" xfId="0" applyFont="1" applyAlignment="1">
      <alignment/>
    </xf>
    <xf numFmtId="0" fontId="17" fillId="0" borderId="0" xfId="0" applyFont="1" applyFill="1" applyAlignment="1">
      <alignment horizontal="center"/>
    </xf>
    <xf numFmtId="0" fontId="0" fillId="0" borderId="0" xfId="0" applyBorder="1" applyAlignment="1">
      <alignment/>
    </xf>
    <xf numFmtId="0" fontId="13" fillId="0" borderId="0" xfId="0" applyFont="1" applyFill="1" applyBorder="1" applyAlignment="1">
      <alignment horizontal="right" vertical="center" wrapText="1"/>
    </xf>
    <xf numFmtId="0" fontId="13" fillId="0" borderId="18" xfId="0" applyFont="1" applyBorder="1" applyAlignment="1">
      <alignment horizontal="justify" vertical="center" wrapText="1"/>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justify"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6" xfId="0" applyFont="1" applyFill="1" applyBorder="1" applyAlignment="1">
      <alignment vertical="center" wrapText="1"/>
    </xf>
    <xf numFmtId="49" fontId="13" fillId="0" borderId="15" xfId="0" applyNumberFormat="1" applyFont="1" applyFill="1" applyBorder="1" applyAlignment="1">
      <alignment horizontal="center" vertical="center"/>
    </xf>
    <xf numFmtId="0" fontId="13" fillId="0" borderId="16" xfId="0" applyFont="1" applyBorder="1" applyAlignment="1">
      <alignment wrapText="1"/>
    </xf>
    <xf numFmtId="0" fontId="13" fillId="0" borderId="15" xfId="0" applyFont="1" applyBorder="1" applyAlignment="1">
      <alignment horizontal="center"/>
    </xf>
    <xf numFmtId="0" fontId="6" fillId="0" borderId="30" xfId="0" applyFont="1" applyBorder="1" applyAlignment="1">
      <alignment horizontal="justify"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0" xfId="0" applyFont="1" applyAlignment="1">
      <alignment/>
    </xf>
    <xf numFmtId="0" fontId="11" fillId="0" borderId="21" xfId="0" applyFont="1" applyBorder="1" applyAlignment="1">
      <alignment horizontal="center" vertical="top" wrapText="1"/>
    </xf>
    <xf numFmtId="0" fontId="11" fillId="0" borderId="20" xfId="0" applyFont="1" applyBorder="1" applyAlignment="1">
      <alignment horizontal="center" vertical="top" wrapText="1"/>
    </xf>
    <xf numFmtId="0" fontId="11" fillId="0" borderId="19" xfId="0" applyFont="1" applyBorder="1" applyAlignment="1">
      <alignment horizontal="center" vertical="top"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top" wrapText="1"/>
    </xf>
    <xf numFmtId="0" fontId="13" fillId="0" borderId="0" xfId="0" applyFont="1" applyFill="1" applyAlignment="1">
      <alignment horizontal="right" wrapText="1"/>
    </xf>
    <xf numFmtId="0" fontId="13" fillId="0" borderId="0" xfId="0" applyFont="1" applyFill="1" applyAlignment="1">
      <alignment horizontal="right"/>
    </xf>
    <xf numFmtId="180" fontId="11" fillId="0" borderId="0" xfId="0" applyNumberFormat="1" applyFont="1" applyFill="1" applyAlignment="1">
      <alignment vertical="center" wrapText="1"/>
    </xf>
    <xf numFmtId="0" fontId="11" fillId="0" borderId="0" xfId="0" applyFont="1" applyFill="1" applyAlignment="1">
      <alignment horizontal="right" vertical="center" wrapText="1"/>
    </xf>
    <xf numFmtId="0" fontId="11" fillId="0" borderId="0" xfId="0" applyFont="1" applyAlignment="1">
      <alignment/>
    </xf>
    <xf numFmtId="0" fontId="25" fillId="0" borderId="0" xfId="0" applyFont="1" applyAlignment="1">
      <alignment/>
    </xf>
    <xf numFmtId="181" fontId="13" fillId="0" borderId="10" xfId="0" applyNumberFormat="1" applyFont="1" applyFill="1" applyBorder="1" applyAlignment="1">
      <alignment/>
    </xf>
    <xf numFmtId="0" fontId="13" fillId="0" borderId="10" xfId="0" applyFont="1" applyFill="1" applyBorder="1" applyAlignment="1">
      <alignment vertical="center" wrapText="1"/>
    </xf>
    <xf numFmtId="49" fontId="13" fillId="0" borderId="10" xfId="0" applyNumberFormat="1" applyFont="1" applyFill="1" applyBorder="1" applyAlignment="1">
      <alignment horizontal="center" vertical="center"/>
    </xf>
    <xf numFmtId="0" fontId="13" fillId="0" borderId="10" xfId="0" applyFont="1" applyBorder="1" applyAlignment="1">
      <alignment wrapText="1"/>
    </xf>
    <xf numFmtId="0" fontId="13" fillId="0" borderId="10" xfId="0" applyFont="1" applyBorder="1" applyAlignment="1">
      <alignment horizontal="center"/>
    </xf>
    <xf numFmtId="181" fontId="6" fillId="0" borderId="10" xfId="0" applyNumberFormat="1" applyFont="1" applyFill="1" applyBorder="1" applyAlignment="1">
      <alignment/>
    </xf>
    <xf numFmtId="0" fontId="6" fillId="0" borderId="10" xfId="0" applyFont="1" applyFill="1" applyBorder="1" applyAlignment="1">
      <alignment vertical="center" wrapText="1"/>
    </xf>
    <xf numFmtId="49" fontId="6" fillId="0" borderId="10" xfId="0" applyNumberFormat="1" applyFont="1" applyFill="1" applyBorder="1" applyAlignment="1">
      <alignment horizontal="center" vertical="center"/>
    </xf>
    <xf numFmtId="4" fontId="13" fillId="0" borderId="10" xfId="0" applyNumberFormat="1" applyFont="1" applyFill="1" applyBorder="1" applyAlignment="1">
      <alignment/>
    </xf>
    <xf numFmtId="4" fontId="13" fillId="0" borderId="10" xfId="0" applyNumberFormat="1" applyFont="1" applyFill="1" applyBorder="1" applyAlignment="1">
      <alignment horizontal="left"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1" fontId="11" fillId="0" borderId="10" xfId="0" applyNumberFormat="1" applyFont="1" applyFill="1" applyBorder="1" applyAlignment="1">
      <alignment horizontal="center" vertical="center" wrapText="1"/>
    </xf>
    <xf numFmtId="180"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80" fontId="13" fillId="0" borderId="0" xfId="61" applyNumberFormat="1" applyFont="1" applyFill="1" applyAlignment="1">
      <alignment horizontal="right"/>
      <protection/>
    </xf>
    <xf numFmtId="0" fontId="13" fillId="0" borderId="0" xfId="0" applyFont="1" applyFill="1" applyAlignment="1">
      <alignment vertical="center" wrapText="1"/>
    </xf>
    <xf numFmtId="0" fontId="13" fillId="0" borderId="0" xfId="0" applyFont="1" applyFill="1" applyAlignment="1">
      <alignment vertical="center"/>
    </xf>
    <xf numFmtId="0" fontId="11" fillId="0" borderId="0" xfId="0" applyFont="1" applyFill="1" applyAlignment="1">
      <alignment vertical="center"/>
    </xf>
    <xf numFmtId="0" fontId="15" fillId="0" borderId="0" xfId="0" applyFont="1" applyFill="1" applyAlignment="1">
      <alignment horizontal="center" vertical="center" wrapText="1"/>
    </xf>
    <xf numFmtId="0" fontId="11" fillId="0" borderId="0" xfId="0" applyFont="1" applyFill="1" applyAlignment="1">
      <alignment vertical="center" wrapText="1"/>
    </xf>
    <xf numFmtId="0" fontId="5" fillId="0" borderId="0" xfId="59" applyNumberFormat="1" applyFont="1" applyFill="1" applyAlignment="1" applyProtection="1">
      <alignment horizontal="right"/>
      <protection hidden="1"/>
    </xf>
    <xf numFmtId="0" fontId="5" fillId="0" borderId="0" xfId="59" applyFont="1" applyFill="1" applyAlignment="1">
      <alignment horizontal="right"/>
      <protection/>
    </xf>
    <xf numFmtId="0" fontId="5" fillId="0" borderId="0" xfId="59" applyFont="1" applyAlignment="1" applyProtection="1">
      <alignment horizontal="right"/>
      <protection hidden="1"/>
    </xf>
    <xf numFmtId="0" fontId="5" fillId="0" borderId="0" xfId="58" applyFont="1" applyAlignment="1">
      <alignment wrapText="1"/>
      <protection/>
    </xf>
    <xf numFmtId="0" fontId="5" fillId="0" borderId="0" xfId="53" applyFont="1" applyAlignment="1">
      <alignment horizontal="left"/>
      <protection/>
    </xf>
    <xf numFmtId="189" fontId="7" fillId="0" borderId="21" xfId="53" applyNumberFormat="1" applyFont="1" applyFill="1" applyBorder="1" applyAlignment="1" applyProtection="1">
      <alignment horizontal="right"/>
      <protection hidden="1"/>
    </xf>
    <xf numFmtId="189" fontId="7" fillId="0" borderId="20" xfId="53" applyNumberFormat="1" applyFont="1" applyFill="1" applyBorder="1" applyAlignment="1" applyProtection="1">
      <alignment horizontal="right"/>
      <protection hidden="1"/>
    </xf>
    <xf numFmtId="49" fontId="7" fillId="0" borderId="20" xfId="53" applyNumberFormat="1" applyFont="1" applyFill="1" applyBorder="1" applyAlignment="1" applyProtection="1">
      <alignment horizontal="right"/>
      <protection hidden="1"/>
    </xf>
    <xf numFmtId="0" fontId="7" fillId="0" borderId="20" xfId="53" applyNumberFormat="1" applyFont="1" applyFill="1" applyBorder="1" applyAlignment="1" applyProtection="1">
      <alignment/>
      <protection hidden="1"/>
    </xf>
    <xf numFmtId="0" fontId="5" fillId="0" borderId="20" xfId="53" applyNumberFormat="1" applyFont="1" applyFill="1" applyBorder="1" applyAlignment="1" applyProtection="1">
      <alignment/>
      <protection hidden="1"/>
    </xf>
    <xf numFmtId="0" fontId="5" fillId="0" borderId="19" xfId="53" applyNumberFormat="1" applyFont="1" applyFill="1" applyBorder="1" applyAlignment="1" applyProtection="1">
      <alignment/>
      <protection hidden="1"/>
    </xf>
    <xf numFmtId="189" fontId="5" fillId="33" borderId="36" xfId="53" applyNumberFormat="1" applyFont="1" applyFill="1" applyBorder="1" applyAlignment="1" applyProtection="1">
      <alignment horizontal="right"/>
      <protection hidden="1"/>
    </xf>
    <xf numFmtId="189" fontId="5" fillId="33" borderId="37" xfId="53" applyNumberFormat="1" applyFont="1" applyFill="1" applyBorder="1" applyAlignment="1" applyProtection="1">
      <alignment horizontal="right"/>
      <protection hidden="1"/>
    </xf>
    <xf numFmtId="184" fontId="5" fillId="33" borderId="37" xfId="53" applyNumberFormat="1" applyFont="1" applyFill="1" applyBorder="1" applyAlignment="1" applyProtection="1">
      <alignment/>
      <protection hidden="1"/>
    </xf>
    <xf numFmtId="174" fontId="5" fillId="33" borderId="37" xfId="53" applyNumberFormat="1" applyFont="1" applyFill="1" applyBorder="1" applyAlignment="1" applyProtection="1">
      <alignment/>
      <protection hidden="1"/>
    </xf>
    <xf numFmtId="187" fontId="5" fillId="33" borderId="37" xfId="53" applyNumberFormat="1" applyFont="1" applyFill="1" applyBorder="1" applyAlignment="1" applyProtection="1">
      <alignment/>
      <protection hidden="1"/>
    </xf>
    <xf numFmtId="174" fontId="5" fillId="33" borderId="37" xfId="53" applyNumberFormat="1" applyFont="1" applyFill="1" applyBorder="1" applyAlignment="1" applyProtection="1">
      <alignment wrapText="1"/>
      <protection hidden="1"/>
    </xf>
    <xf numFmtId="187" fontId="5" fillId="0" borderId="37" xfId="53" applyNumberFormat="1" applyFont="1" applyFill="1" applyBorder="1" applyAlignment="1" applyProtection="1">
      <alignment wrapText="1"/>
      <protection hidden="1"/>
    </xf>
    <xf numFmtId="184" fontId="7" fillId="0" borderId="37" xfId="53" applyNumberFormat="1" applyFont="1" applyFill="1" applyBorder="1" applyAlignment="1" applyProtection="1">
      <alignment wrapText="1"/>
      <protection hidden="1"/>
    </xf>
    <xf numFmtId="0" fontId="5" fillId="0" borderId="38" xfId="53" applyNumberFormat="1" applyFont="1" applyFill="1" applyBorder="1" applyAlignment="1" applyProtection="1">
      <alignment/>
      <protection hidden="1"/>
    </xf>
    <xf numFmtId="189" fontId="5" fillId="33" borderId="16" xfId="53" applyNumberFormat="1" applyFont="1" applyFill="1" applyBorder="1" applyAlignment="1" applyProtection="1">
      <alignment horizontal="right"/>
      <protection hidden="1"/>
    </xf>
    <xf numFmtId="189" fontId="5" fillId="33" borderId="15" xfId="53" applyNumberFormat="1" applyFont="1" applyFill="1" applyBorder="1" applyAlignment="1" applyProtection="1">
      <alignment horizontal="right"/>
      <protection hidden="1"/>
    </xf>
    <xf numFmtId="184" fontId="5" fillId="33" borderId="15" xfId="53" applyNumberFormat="1" applyFont="1" applyFill="1" applyBorder="1" applyAlignment="1" applyProtection="1">
      <alignment/>
      <protection hidden="1"/>
    </xf>
    <xf numFmtId="174" fontId="5" fillId="33" borderId="15" xfId="53" applyNumberFormat="1" applyFont="1" applyFill="1" applyBorder="1" applyAlignment="1" applyProtection="1">
      <alignment/>
      <protection hidden="1"/>
    </xf>
    <xf numFmtId="187" fontId="5" fillId="33" borderId="15" xfId="53" applyNumberFormat="1" applyFont="1" applyFill="1" applyBorder="1" applyAlignment="1" applyProtection="1">
      <alignment/>
      <protection hidden="1"/>
    </xf>
    <xf numFmtId="174" fontId="5" fillId="33" borderId="15" xfId="53" applyNumberFormat="1" applyFont="1" applyFill="1" applyBorder="1" applyAlignment="1" applyProtection="1">
      <alignment wrapText="1"/>
      <protection hidden="1"/>
    </xf>
    <xf numFmtId="187" fontId="5" fillId="0" borderId="15" xfId="53" applyNumberFormat="1" applyFont="1" applyFill="1" applyBorder="1" applyAlignment="1" applyProtection="1">
      <alignment wrapText="1"/>
      <protection hidden="1"/>
    </xf>
    <xf numFmtId="184" fontId="7" fillId="0" borderId="15" xfId="53" applyNumberFormat="1" applyFont="1" applyFill="1" applyBorder="1" applyAlignment="1" applyProtection="1">
      <alignment wrapText="1"/>
      <protection hidden="1"/>
    </xf>
    <xf numFmtId="0" fontId="5" fillId="0" borderId="14" xfId="53" applyNumberFormat="1" applyFont="1" applyFill="1" applyBorder="1" applyAlignment="1" applyProtection="1">
      <alignment/>
      <protection hidden="1"/>
    </xf>
    <xf numFmtId="189" fontId="5" fillId="0" borderId="16" xfId="53" applyNumberFormat="1" applyFont="1" applyFill="1" applyBorder="1" applyAlignment="1" applyProtection="1">
      <alignment horizontal="right"/>
      <protection hidden="1"/>
    </xf>
    <xf numFmtId="189" fontId="5" fillId="0" borderId="15" xfId="53" applyNumberFormat="1" applyFont="1" applyFill="1" applyBorder="1" applyAlignment="1" applyProtection="1">
      <alignment horizontal="right"/>
      <protection hidden="1"/>
    </xf>
    <xf numFmtId="184" fontId="5" fillId="0" borderId="15" xfId="53" applyNumberFormat="1" applyFont="1" applyFill="1" applyBorder="1" applyAlignment="1" applyProtection="1">
      <alignment/>
      <protection hidden="1"/>
    </xf>
    <xf numFmtId="174" fontId="5" fillId="0" borderId="15" xfId="53" applyNumberFormat="1" applyFont="1" applyFill="1" applyBorder="1" applyAlignment="1" applyProtection="1">
      <alignment/>
      <protection hidden="1"/>
    </xf>
    <xf numFmtId="187" fontId="5" fillId="0" borderId="15" xfId="53" applyNumberFormat="1" applyFont="1" applyFill="1" applyBorder="1" applyAlignment="1" applyProtection="1">
      <alignment/>
      <protection hidden="1"/>
    </xf>
    <xf numFmtId="189" fontId="7" fillId="0" borderId="16" xfId="53" applyNumberFormat="1" applyFont="1" applyFill="1" applyBorder="1" applyAlignment="1" applyProtection="1">
      <alignment horizontal="right"/>
      <protection hidden="1"/>
    </xf>
    <xf numFmtId="189" fontId="7" fillId="0" borderId="15" xfId="53" applyNumberFormat="1" applyFont="1" applyFill="1" applyBorder="1" applyAlignment="1" applyProtection="1">
      <alignment horizontal="right"/>
      <protection hidden="1"/>
    </xf>
    <xf numFmtId="184" fontId="7" fillId="0" borderId="15" xfId="53" applyNumberFormat="1" applyFont="1" applyFill="1" applyBorder="1" applyAlignment="1" applyProtection="1">
      <alignment/>
      <protection hidden="1"/>
    </xf>
    <xf numFmtId="174" fontId="7" fillId="0" borderId="15" xfId="53" applyNumberFormat="1" applyFont="1" applyFill="1" applyBorder="1" applyAlignment="1" applyProtection="1">
      <alignment/>
      <protection hidden="1"/>
    </xf>
    <xf numFmtId="187" fontId="7" fillId="0" borderId="15" xfId="53" applyNumberFormat="1" applyFont="1" applyFill="1" applyBorder="1" applyAlignment="1" applyProtection="1">
      <alignment/>
      <protection hidden="1"/>
    </xf>
    <xf numFmtId="0" fontId="7" fillId="0" borderId="14" xfId="53" applyNumberFormat="1" applyFont="1" applyFill="1" applyBorder="1" applyAlignment="1" applyProtection="1">
      <alignment horizontal="center"/>
      <protection hidden="1"/>
    </xf>
    <xf numFmtId="189" fontId="7" fillId="0" borderId="30" xfId="53" applyNumberFormat="1" applyFont="1" applyFill="1" applyBorder="1" applyAlignment="1" applyProtection="1">
      <alignment horizontal="right"/>
      <protection hidden="1"/>
    </xf>
    <xf numFmtId="189" fontId="7" fillId="0" borderId="31" xfId="53" applyNumberFormat="1" applyFont="1" applyFill="1" applyBorder="1" applyAlignment="1" applyProtection="1">
      <alignment horizontal="right"/>
      <protection hidden="1"/>
    </xf>
    <xf numFmtId="184" fontId="7" fillId="0" borderId="31" xfId="53" applyNumberFormat="1" applyFont="1" applyFill="1" applyBorder="1" applyAlignment="1" applyProtection="1">
      <alignment/>
      <protection hidden="1"/>
    </xf>
    <xf numFmtId="174" fontId="7" fillId="0" borderId="31" xfId="53" applyNumberFormat="1" applyFont="1" applyFill="1" applyBorder="1" applyAlignment="1" applyProtection="1">
      <alignment/>
      <protection hidden="1"/>
    </xf>
    <xf numFmtId="187" fontId="7" fillId="0" borderId="31" xfId="53" applyNumberFormat="1" applyFont="1" applyFill="1" applyBorder="1" applyAlignment="1" applyProtection="1">
      <alignment/>
      <protection hidden="1"/>
    </xf>
    <xf numFmtId="0" fontId="7" fillId="0" borderId="32" xfId="53" applyNumberFormat="1" applyFont="1" applyFill="1" applyBorder="1" applyAlignment="1" applyProtection="1">
      <alignment horizontal="center"/>
      <protection hidden="1"/>
    </xf>
    <xf numFmtId="0" fontId="8" fillId="0" borderId="0" xfId="53" applyFont="1" applyAlignment="1">
      <alignment horizontal="center" vertical="center"/>
      <protection/>
    </xf>
    <xf numFmtId="0" fontId="8" fillId="0" borderId="21" xfId="53" applyNumberFormat="1" applyFont="1" applyFill="1" applyBorder="1" applyAlignment="1" applyProtection="1">
      <alignment horizontal="center" vertical="center" wrapText="1"/>
      <protection hidden="1"/>
    </xf>
    <xf numFmtId="0" fontId="8" fillId="0" borderId="20" xfId="53" applyNumberFormat="1" applyFont="1" applyFill="1" applyBorder="1" applyAlignment="1" applyProtection="1">
      <alignment horizontal="center" vertical="center" wrapText="1"/>
      <protection hidden="1"/>
    </xf>
    <xf numFmtId="0" fontId="8" fillId="33" borderId="20" xfId="53" applyNumberFormat="1" applyFont="1" applyFill="1" applyBorder="1" applyAlignment="1" applyProtection="1">
      <alignment horizontal="center" vertical="center" wrapText="1"/>
      <protection hidden="1"/>
    </xf>
    <xf numFmtId="0" fontId="8" fillId="0" borderId="19" xfId="53" applyFont="1" applyBorder="1" applyAlignment="1" applyProtection="1">
      <alignment horizontal="center"/>
      <protection hidden="1"/>
    </xf>
    <xf numFmtId="0" fontId="5" fillId="0" borderId="0" xfId="53" applyFont="1" applyBorder="1" applyAlignment="1" applyProtection="1">
      <alignment horizontal="right"/>
      <protection hidden="1"/>
    </xf>
    <xf numFmtId="0" fontId="5" fillId="0" borderId="0" xfId="53" applyFont="1" applyBorder="1" applyProtection="1">
      <alignment/>
      <protection hidden="1"/>
    </xf>
    <xf numFmtId="0" fontId="5" fillId="0" borderId="0" xfId="53" applyNumberFormat="1" applyFont="1" applyFill="1" applyAlignment="1" applyProtection="1">
      <alignment wrapText="1"/>
      <protection hidden="1"/>
    </xf>
    <xf numFmtId="0" fontId="5" fillId="0" borderId="0" xfId="53" applyNumberFormat="1" applyFont="1" applyFill="1" applyAlignment="1" applyProtection="1">
      <alignment horizontal="left" wrapText="1"/>
      <protection hidden="1"/>
    </xf>
    <xf numFmtId="0" fontId="5" fillId="0" borderId="0" xfId="59" applyNumberFormat="1" applyFont="1" applyFill="1" applyAlignment="1" applyProtection="1">
      <alignment wrapText="1"/>
      <protection hidden="1"/>
    </xf>
    <xf numFmtId="0" fontId="7" fillId="0" borderId="0" xfId="59" applyNumberFormat="1" applyFont="1" applyFill="1" applyAlignment="1" applyProtection="1">
      <alignment/>
      <protection hidden="1"/>
    </xf>
    <xf numFmtId="0" fontId="5" fillId="0" borderId="0" xfId="58" applyFont="1" applyAlignment="1">
      <alignment/>
      <protection/>
    </xf>
    <xf numFmtId="0" fontId="8" fillId="0" borderId="22" xfId="0" applyFont="1" applyFill="1" applyBorder="1" applyAlignment="1">
      <alignment horizontal="center" wrapText="1"/>
    </xf>
    <xf numFmtId="0" fontId="5" fillId="33" borderId="0" xfId="53" applyFont="1" applyFill="1">
      <alignment/>
      <protection/>
    </xf>
    <xf numFmtId="0" fontId="5" fillId="33" borderId="0" xfId="53" applyFont="1" applyFill="1" applyAlignment="1">
      <alignment horizontal="left"/>
      <protection/>
    </xf>
    <xf numFmtId="188" fontId="7" fillId="33" borderId="21" xfId="53" applyNumberFormat="1" applyFont="1" applyFill="1" applyBorder="1" applyAlignment="1" applyProtection="1">
      <alignment horizontal="right"/>
      <protection hidden="1"/>
    </xf>
    <xf numFmtId="188" fontId="7" fillId="33" borderId="20" xfId="53" applyNumberFormat="1" applyFont="1" applyFill="1" applyBorder="1" applyAlignment="1" applyProtection="1">
      <alignment horizontal="right"/>
      <protection hidden="1"/>
    </xf>
    <xf numFmtId="49" fontId="7" fillId="33" borderId="20" xfId="53" applyNumberFormat="1" applyFont="1" applyFill="1" applyBorder="1" applyAlignment="1" applyProtection="1">
      <alignment horizontal="right"/>
      <protection hidden="1"/>
    </xf>
    <xf numFmtId="0" fontId="7" fillId="33" borderId="20" xfId="53" applyNumberFormat="1" applyFont="1" applyFill="1" applyBorder="1" applyAlignment="1" applyProtection="1">
      <alignment horizontal="left"/>
      <protection hidden="1"/>
    </xf>
    <xf numFmtId="0" fontId="5" fillId="33" borderId="20" xfId="53" applyNumberFormat="1" applyFont="1" applyFill="1" applyBorder="1" applyAlignment="1" applyProtection="1">
      <alignment horizontal="left"/>
      <protection hidden="1"/>
    </xf>
    <xf numFmtId="0" fontId="5" fillId="33" borderId="19" xfId="53" applyFont="1" applyFill="1" applyBorder="1" applyAlignment="1">
      <alignment horizontal="left"/>
      <protection/>
    </xf>
    <xf numFmtId="188" fontId="5" fillId="33" borderId="36" xfId="53" applyNumberFormat="1" applyFont="1" applyFill="1" applyBorder="1" applyAlignment="1" applyProtection="1">
      <alignment horizontal="right"/>
      <protection hidden="1"/>
    </xf>
    <xf numFmtId="188" fontId="5" fillId="33" borderId="37" xfId="53" applyNumberFormat="1" applyFont="1" applyFill="1" applyBorder="1" applyAlignment="1" applyProtection="1">
      <alignment horizontal="right"/>
      <protection hidden="1"/>
    </xf>
    <xf numFmtId="184" fontId="5" fillId="33" borderId="37" xfId="53" applyNumberFormat="1" applyFont="1" applyFill="1" applyBorder="1" applyAlignment="1" applyProtection="1">
      <alignment/>
      <protection hidden="1"/>
    </xf>
    <xf numFmtId="174" fontId="5" fillId="33" borderId="37" xfId="53" applyNumberFormat="1" applyFont="1" applyFill="1" applyBorder="1" applyAlignment="1" applyProtection="1">
      <alignment/>
      <protection hidden="1"/>
    </xf>
    <xf numFmtId="187" fontId="5" fillId="33" borderId="37" xfId="53" applyNumberFormat="1" applyFont="1" applyFill="1" applyBorder="1" applyAlignment="1" applyProtection="1">
      <alignment/>
      <protection hidden="1"/>
    </xf>
    <xf numFmtId="174" fontId="5" fillId="33" borderId="37" xfId="53" applyNumberFormat="1" applyFont="1" applyFill="1" applyBorder="1" applyAlignment="1" applyProtection="1">
      <alignment horizontal="left" wrapText="1"/>
      <protection hidden="1"/>
    </xf>
    <xf numFmtId="187" fontId="5" fillId="33" borderId="37" xfId="53" applyNumberFormat="1" applyFont="1" applyFill="1" applyBorder="1" applyAlignment="1" applyProtection="1">
      <alignment horizontal="left" wrapText="1"/>
      <protection hidden="1"/>
    </xf>
    <xf numFmtId="184" fontId="7" fillId="33" borderId="37" xfId="53" applyNumberFormat="1" applyFont="1" applyFill="1" applyBorder="1" applyAlignment="1" applyProtection="1">
      <alignment horizontal="left" wrapText="1"/>
      <protection hidden="1"/>
    </xf>
    <xf numFmtId="0" fontId="5" fillId="33" borderId="37" xfId="53" applyNumberFormat="1" applyFont="1" applyFill="1" applyBorder="1" applyAlignment="1" applyProtection="1">
      <alignment horizontal="left"/>
      <protection hidden="1"/>
    </xf>
    <xf numFmtId="0" fontId="5" fillId="33" borderId="38" xfId="53" applyFont="1" applyFill="1" applyBorder="1" applyAlignment="1">
      <alignment horizontal="left"/>
      <protection/>
    </xf>
    <xf numFmtId="188" fontId="5" fillId="33" borderId="16" xfId="53" applyNumberFormat="1" applyFont="1" applyFill="1" applyBorder="1" applyAlignment="1" applyProtection="1">
      <alignment horizontal="right"/>
      <protection hidden="1"/>
    </xf>
    <xf numFmtId="188" fontId="5" fillId="33" borderId="15" xfId="53" applyNumberFormat="1" applyFont="1" applyFill="1" applyBorder="1" applyAlignment="1" applyProtection="1">
      <alignment horizontal="right"/>
      <protection hidden="1"/>
    </xf>
    <xf numFmtId="184" fontId="5" fillId="33" borderId="15" xfId="53" applyNumberFormat="1" applyFont="1" applyFill="1" applyBorder="1" applyAlignment="1" applyProtection="1">
      <alignment/>
      <protection hidden="1"/>
    </xf>
    <xf numFmtId="174" fontId="5" fillId="33" borderId="15" xfId="53" applyNumberFormat="1" applyFont="1" applyFill="1" applyBorder="1" applyAlignment="1" applyProtection="1">
      <alignment/>
      <protection hidden="1"/>
    </xf>
    <xf numFmtId="187" fontId="5" fillId="33" borderId="15" xfId="53" applyNumberFormat="1" applyFont="1" applyFill="1" applyBorder="1" applyAlignment="1" applyProtection="1">
      <alignment/>
      <protection hidden="1"/>
    </xf>
    <xf numFmtId="174" fontId="5" fillId="33" borderId="15" xfId="53" applyNumberFormat="1" applyFont="1" applyFill="1" applyBorder="1" applyAlignment="1" applyProtection="1">
      <alignment horizontal="left" wrapText="1"/>
      <protection hidden="1"/>
    </xf>
    <xf numFmtId="187" fontId="5" fillId="33" borderId="15" xfId="53" applyNumberFormat="1" applyFont="1" applyFill="1" applyBorder="1" applyAlignment="1" applyProtection="1">
      <alignment horizontal="left" wrapText="1"/>
      <protection hidden="1"/>
    </xf>
    <xf numFmtId="184" fontId="7" fillId="33" borderId="15" xfId="53" applyNumberFormat="1" applyFont="1" applyFill="1" applyBorder="1" applyAlignment="1" applyProtection="1">
      <alignment horizontal="left" wrapText="1"/>
      <protection hidden="1"/>
    </xf>
    <xf numFmtId="0" fontId="5" fillId="33" borderId="15" xfId="53" applyNumberFormat="1" applyFont="1" applyFill="1" applyBorder="1" applyAlignment="1" applyProtection="1">
      <alignment horizontal="left"/>
      <protection hidden="1"/>
    </xf>
    <xf numFmtId="0" fontId="5" fillId="33" borderId="14" xfId="53" applyFont="1" applyFill="1" applyBorder="1" applyAlignment="1">
      <alignment horizontal="left"/>
      <protection/>
    </xf>
    <xf numFmtId="0" fontId="5" fillId="33" borderId="0" xfId="53" applyFont="1" applyFill="1" applyAlignment="1">
      <alignment vertical="center"/>
      <protection/>
    </xf>
    <xf numFmtId="188" fontId="7" fillId="33" borderId="16" xfId="53" applyNumberFormat="1" applyFont="1" applyFill="1" applyBorder="1" applyAlignment="1" applyProtection="1">
      <alignment vertical="center"/>
      <protection hidden="1"/>
    </xf>
    <xf numFmtId="188" fontId="7" fillId="33" borderId="15" xfId="53" applyNumberFormat="1" applyFont="1" applyFill="1" applyBorder="1" applyAlignment="1" applyProtection="1">
      <alignment vertical="center"/>
      <protection hidden="1"/>
    </xf>
    <xf numFmtId="184" fontId="7" fillId="33" borderId="15" xfId="53" applyNumberFormat="1" applyFont="1" applyFill="1" applyBorder="1" applyAlignment="1" applyProtection="1">
      <alignment vertical="center"/>
      <protection hidden="1"/>
    </xf>
    <xf numFmtId="174" fontId="7" fillId="33" borderId="15" xfId="53" applyNumberFormat="1" applyFont="1" applyFill="1" applyBorder="1" applyAlignment="1" applyProtection="1">
      <alignment vertical="center"/>
      <protection hidden="1"/>
    </xf>
    <xf numFmtId="187" fontId="7" fillId="33" borderId="15" xfId="53" applyNumberFormat="1" applyFont="1" applyFill="1" applyBorder="1" applyAlignment="1" applyProtection="1">
      <alignment vertical="center"/>
      <protection hidden="1"/>
    </xf>
    <xf numFmtId="0" fontId="5" fillId="33" borderId="15" xfId="53" applyNumberFormat="1" applyFont="1" applyFill="1" applyBorder="1" applyAlignment="1" applyProtection="1">
      <alignment vertical="center"/>
      <protection hidden="1"/>
    </xf>
    <xf numFmtId="0" fontId="7" fillId="33" borderId="14" xfId="53" applyFont="1" applyFill="1" applyBorder="1" applyAlignment="1">
      <alignment vertical="center"/>
      <protection/>
    </xf>
    <xf numFmtId="188" fontId="7" fillId="33" borderId="16" xfId="53" applyNumberFormat="1" applyFont="1" applyFill="1" applyBorder="1" applyAlignment="1" applyProtection="1">
      <alignment horizontal="right"/>
      <protection hidden="1"/>
    </xf>
    <xf numFmtId="188" fontId="7" fillId="33" borderId="15" xfId="53" applyNumberFormat="1" applyFont="1" applyFill="1" applyBorder="1" applyAlignment="1" applyProtection="1">
      <alignment horizontal="right"/>
      <protection hidden="1"/>
    </xf>
    <xf numFmtId="184" fontId="7" fillId="33" borderId="15" xfId="53" applyNumberFormat="1" applyFont="1" applyFill="1" applyBorder="1" applyAlignment="1" applyProtection="1">
      <alignment/>
      <protection hidden="1"/>
    </xf>
    <xf numFmtId="174" fontId="7" fillId="33" borderId="15" xfId="53" applyNumberFormat="1" applyFont="1" applyFill="1" applyBorder="1" applyAlignment="1" applyProtection="1">
      <alignment/>
      <protection hidden="1"/>
    </xf>
    <xf numFmtId="187" fontId="7" fillId="33" borderId="15" xfId="53" applyNumberFormat="1" applyFont="1" applyFill="1" applyBorder="1" applyAlignment="1" applyProtection="1">
      <alignment/>
      <protection hidden="1"/>
    </xf>
    <xf numFmtId="0" fontId="7" fillId="33" borderId="14" xfId="53" applyFont="1" applyFill="1" applyBorder="1" applyAlignment="1">
      <alignment horizontal="center" vertical="center"/>
      <protection/>
    </xf>
    <xf numFmtId="188" fontId="7" fillId="33" borderId="16" xfId="53" applyNumberFormat="1" applyFont="1" applyFill="1" applyBorder="1" applyAlignment="1" applyProtection="1">
      <alignment horizontal="right" vertical="center"/>
      <protection hidden="1"/>
    </xf>
    <xf numFmtId="188" fontId="7" fillId="33" borderId="15" xfId="53" applyNumberFormat="1" applyFont="1" applyFill="1" applyBorder="1" applyAlignment="1" applyProtection="1">
      <alignment horizontal="right" vertical="center"/>
      <protection hidden="1"/>
    </xf>
    <xf numFmtId="0" fontId="5" fillId="33" borderId="15" xfId="53" applyNumberFormat="1" applyFont="1" applyFill="1" applyBorder="1" applyAlignment="1" applyProtection="1">
      <alignment horizontal="left" vertical="center"/>
      <protection hidden="1"/>
    </xf>
    <xf numFmtId="188" fontId="7" fillId="33" borderId="30" xfId="53" applyNumberFormat="1" applyFont="1" applyFill="1" applyBorder="1" applyAlignment="1" applyProtection="1">
      <alignment horizontal="right" vertical="center"/>
      <protection hidden="1"/>
    </xf>
    <xf numFmtId="188" fontId="7" fillId="33" borderId="31" xfId="53" applyNumberFormat="1" applyFont="1" applyFill="1" applyBorder="1" applyAlignment="1" applyProtection="1">
      <alignment horizontal="right" vertical="center"/>
      <protection hidden="1"/>
    </xf>
    <xf numFmtId="184" fontId="7" fillId="33" borderId="31" xfId="53" applyNumberFormat="1" applyFont="1" applyFill="1" applyBorder="1" applyAlignment="1" applyProtection="1">
      <alignment vertical="center"/>
      <protection hidden="1"/>
    </xf>
    <xf numFmtId="174" fontId="7" fillId="33" borderId="31" xfId="53" applyNumberFormat="1" applyFont="1" applyFill="1" applyBorder="1" applyAlignment="1" applyProtection="1">
      <alignment vertical="center"/>
      <protection hidden="1"/>
    </xf>
    <xf numFmtId="187" fontId="7" fillId="33" borderId="31" xfId="53" applyNumberFormat="1" applyFont="1" applyFill="1" applyBorder="1" applyAlignment="1" applyProtection="1">
      <alignment vertical="center"/>
      <protection hidden="1"/>
    </xf>
    <xf numFmtId="0" fontId="5" fillId="33" borderId="31" xfId="53" applyNumberFormat="1" applyFont="1" applyFill="1" applyBorder="1" applyAlignment="1" applyProtection="1">
      <alignment horizontal="left" vertical="center"/>
      <protection hidden="1"/>
    </xf>
    <xf numFmtId="0" fontId="7" fillId="33" borderId="32" xfId="53" applyFont="1" applyFill="1" applyBorder="1" applyAlignment="1">
      <alignment horizontal="center" vertical="center"/>
      <protection/>
    </xf>
    <xf numFmtId="0" fontId="8" fillId="33" borderId="0" xfId="53" applyFont="1" applyFill="1">
      <alignment/>
      <protection/>
    </xf>
    <xf numFmtId="0" fontId="31" fillId="33" borderId="21" xfId="53" applyNumberFormat="1" applyFont="1" applyFill="1" applyBorder="1" applyAlignment="1" applyProtection="1">
      <alignment horizontal="center" vertical="center" wrapText="1"/>
      <protection hidden="1"/>
    </xf>
    <xf numFmtId="0" fontId="31" fillId="33" borderId="20" xfId="53" applyNumberFormat="1" applyFont="1" applyFill="1" applyBorder="1" applyAlignment="1" applyProtection="1">
      <alignment horizontal="center" vertical="center" wrapText="1"/>
      <protection hidden="1"/>
    </xf>
    <xf numFmtId="0" fontId="8" fillId="33" borderId="20" xfId="53" applyFont="1" applyFill="1" applyBorder="1" applyAlignment="1" applyProtection="1">
      <alignment horizontal="left"/>
      <protection hidden="1"/>
    </xf>
    <xf numFmtId="0" fontId="31" fillId="33" borderId="19" xfId="53" applyNumberFormat="1" applyFont="1" applyFill="1" applyBorder="1" applyAlignment="1" applyProtection="1">
      <alignment horizontal="center" vertical="center" wrapText="1"/>
      <protection hidden="1"/>
    </xf>
    <xf numFmtId="0" fontId="7" fillId="33" borderId="36" xfId="53" applyNumberFormat="1" applyFont="1" applyFill="1" applyBorder="1" applyAlignment="1" applyProtection="1">
      <alignment horizontal="center" vertical="center" wrapText="1"/>
      <protection hidden="1"/>
    </xf>
    <xf numFmtId="0" fontId="7" fillId="33" borderId="39" xfId="53" applyNumberFormat="1" applyFont="1" applyFill="1" applyBorder="1" applyAlignment="1" applyProtection="1">
      <alignment horizontal="center" vertical="center" wrapText="1"/>
      <protection hidden="1"/>
    </xf>
    <xf numFmtId="0" fontId="7" fillId="33" borderId="37" xfId="53" applyNumberFormat="1" applyFont="1" applyFill="1" applyBorder="1" applyAlignment="1" applyProtection="1">
      <alignment horizontal="center" vertical="center" wrapText="1"/>
      <protection hidden="1"/>
    </xf>
    <xf numFmtId="0" fontId="7" fillId="33" borderId="0" xfId="53" applyNumberFormat="1" applyFont="1" applyFill="1" applyAlignment="1" applyProtection="1">
      <alignment horizontal="left"/>
      <protection hidden="1"/>
    </xf>
    <xf numFmtId="0" fontId="5" fillId="33" borderId="0" xfId="53" applyFont="1" applyFill="1" applyBorder="1" applyAlignment="1" applyProtection="1">
      <alignment horizontal="right"/>
      <protection hidden="1"/>
    </xf>
    <xf numFmtId="0" fontId="5" fillId="33" borderId="0" xfId="53" applyFont="1" applyFill="1" applyBorder="1" applyProtection="1">
      <alignment/>
      <protection hidden="1"/>
    </xf>
    <xf numFmtId="0" fontId="5" fillId="33" borderId="0" xfId="53" applyNumberFormat="1" applyFont="1" applyFill="1" applyAlignment="1" applyProtection="1">
      <alignment horizontal="left"/>
      <protection hidden="1"/>
    </xf>
    <xf numFmtId="0" fontId="7" fillId="33" borderId="0" xfId="53" applyNumberFormat="1" applyFont="1" applyFill="1" applyAlignment="1" applyProtection="1">
      <alignment horizontal="left" vertical="center"/>
      <protection hidden="1"/>
    </xf>
    <xf numFmtId="0" fontId="5" fillId="33" borderId="0" xfId="59" applyNumberFormat="1" applyFont="1" applyFill="1" applyAlignment="1" applyProtection="1">
      <alignment horizontal="right"/>
      <protection hidden="1"/>
    </xf>
    <xf numFmtId="0" fontId="5" fillId="33" borderId="0" xfId="59" applyFont="1" applyFill="1" applyAlignment="1">
      <alignment horizontal="right"/>
      <protection/>
    </xf>
    <xf numFmtId="0" fontId="5" fillId="33" borderId="0" xfId="58" applyFont="1" applyFill="1" applyAlignment="1">
      <alignment wrapText="1"/>
      <protection/>
    </xf>
    <xf numFmtId="0" fontId="8" fillId="33" borderId="0" xfId="0" applyFont="1" applyFill="1" applyAlignment="1">
      <alignment/>
    </xf>
    <xf numFmtId="0" fontId="8" fillId="0" borderId="0" xfId="0" applyFont="1" applyFill="1" applyAlignment="1">
      <alignment/>
    </xf>
    <xf numFmtId="185" fontId="8" fillId="0" borderId="0" xfId="0" applyNumberFormat="1" applyFont="1" applyFill="1" applyAlignment="1">
      <alignment horizontal="center"/>
    </xf>
    <xf numFmtId="4" fontId="8" fillId="0" borderId="0" xfId="73" applyNumberFormat="1" applyFont="1" applyFill="1" applyAlignment="1">
      <alignment horizontal="center"/>
    </xf>
    <xf numFmtId="4" fontId="8" fillId="34" borderId="0" xfId="73" applyNumberFormat="1" applyFont="1" applyFill="1" applyAlignment="1">
      <alignment horizontal="center"/>
    </xf>
    <xf numFmtId="0" fontId="8" fillId="33" borderId="0" xfId="0" applyFont="1" applyFill="1" applyAlignment="1">
      <alignment wrapText="1"/>
    </xf>
    <xf numFmtId="0" fontId="8" fillId="0" borderId="0" xfId="0" applyFont="1" applyFill="1" applyAlignment="1">
      <alignment wrapText="1"/>
    </xf>
    <xf numFmtId="181" fontId="13" fillId="0" borderId="10" xfId="73" applyNumberFormat="1" applyFont="1" applyFill="1" applyBorder="1" applyAlignment="1">
      <alignment horizontal="right"/>
    </xf>
    <xf numFmtId="4" fontId="13" fillId="0" borderId="10" xfId="73" applyNumberFormat="1" applyFont="1" applyFill="1" applyBorder="1" applyAlignment="1">
      <alignment horizontal="center"/>
    </xf>
    <xf numFmtId="0" fontId="13" fillId="0" borderId="10" xfId="0" applyFont="1" applyBorder="1" applyAlignment="1">
      <alignment horizontal="center" wrapText="1"/>
    </xf>
    <xf numFmtId="0" fontId="13" fillId="0" borderId="40" xfId="0" applyFont="1" applyFill="1" applyBorder="1" applyAlignment="1">
      <alignment horizontal="center" wrapText="1"/>
    </xf>
    <xf numFmtId="0" fontId="13" fillId="0" borderId="41" xfId="0" applyFont="1" applyFill="1" applyBorder="1" applyAlignment="1">
      <alignment horizontal="center" wrapText="1"/>
    </xf>
    <xf numFmtId="0" fontId="13" fillId="0" borderId="42" xfId="0" applyFont="1" applyFill="1" applyBorder="1" applyAlignment="1">
      <alignment horizontal="center" wrapText="1"/>
    </xf>
    <xf numFmtId="181" fontId="8" fillId="0" borderId="0" xfId="0" applyNumberFormat="1" applyFont="1" applyFill="1" applyAlignment="1">
      <alignment/>
    </xf>
    <xf numFmtId="0" fontId="13" fillId="0" borderId="10" xfId="61" applyFont="1" applyFill="1" applyBorder="1" applyAlignment="1">
      <alignment wrapText="1"/>
      <protection/>
    </xf>
    <xf numFmtId="181" fontId="13" fillId="0" borderId="10" xfId="0" applyNumberFormat="1" applyFont="1" applyBorder="1" applyAlignment="1">
      <alignment wrapText="1"/>
    </xf>
    <xf numFmtId="181" fontId="13" fillId="0" borderId="10" xfId="0" applyNumberFormat="1" applyFont="1" applyBorder="1" applyAlignment="1">
      <alignment horizontal="right"/>
    </xf>
    <xf numFmtId="4" fontId="13" fillId="0" borderId="10" xfId="0" applyNumberFormat="1" applyFont="1" applyBorder="1" applyAlignment="1">
      <alignment horizontal="center"/>
    </xf>
    <xf numFmtId="49" fontId="13" fillId="0" borderId="10" xfId="0" applyNumberFormat="1" applyFont="1" applyBorder="1" applyAlignment="1">
      <alignment wrapText="1"/>
    </xf>
    <xf numFmtId="0" fontId="13" fillId="0" borderId="0" xfId="61" applyFont="1" applyFill="1">
      <alignment/>
      <protection/>
    </xf>
    <xf numFmtId="181" fontId="13" fillId="0" borderId="10" xfId="61" applyNumberFormat="1" applyFont="1" applyFill="1" applyBorder="1" applyAlignment="1">
      <alignment horizontal="right"/>
      <protection/>
    </xf>
    <xf numFmtId="0" fontId="13" fillId="0" borderId="10" xfId="61" applyFont="1" applyBorder="1" applyAlignment="1">
      <alignment vertical="center" wrapText="1"/>
      <protection/>
    </xf>
    <xf numFmtId="181" fontId="13" fillId="0" borderId="10" xfId="0" applyNumberFormat="1" applyFont="1" applyFill="1" applyBorder="1" applyAlignment="1">
      <alignment horizontal="right"/>
    </xf>
    <xf numFmtId="181" fontId="13" fillId="0" borderId="10" xfId="0" applyNumberFormat="1" applyFont="1" applyFill="1" applyBorder="1" applyAlignment="1">
      <alignment horizontal="right" wrapText="1"/>
    </xf>
    <xf numFmtId="181" fontId="13" fillId="0" borderId="10" xfId="0" applyNumberFormat="1" applyFont="1" applyBorder="1" applyAlignment="1">
      <alignment horizontal="right" wrapText="1"/>
    </xf>
    <xf numFmtId="4" fontId="13" fillId="0" borderId="10" xfId="0" applyNumberFormat="1" applyFont="1" applyFill="1" applyBorder="1" applyAlignment="1">
      <alignment/>
    </xf>
    <xf numFmtId="4" fontId="34" fillId="0" borderId="10" xfId="0" applyNumberFormat="1" applyFont="1" applyFill="1" applyBorder="1" applyAlignment="1">
      <alignment/>
    </xf>
    <xf numFmtId="181" fontId="34" fillId="0" borderId="10" xfId="0" applyNumberFormat="1" applyFont="1" applyBorder="1" applyAlignment="1">
      <alignment wrapText="1"/>
    </xf>
    <xf numFmtId="181" fontId="34" fillId="0" borderId="10" xfId="0" applyNumberFormat="1" applyFont="1" applyBorder="1" applyAlignment="1">
      <alignment horizontal="right" wrapText="1"/>
    </xf>
    <xf numFmtId="4" fontId="34" fillId="0" borderId="10" xfId="0" applyNumberFormat="1" applyFont="1" applyBorder="1" applyAlignment="1">
      <alignment horizontal="center"/>
    </xf>
    <xf numFmtId="0" fontId="11" fillId="0" borderId="0" xfId="0" applyFont="1" applyFill="1" applyAlignment="1">
      <alignment/>
    </xf>
    <xf numFmtId="0" fontId="11" fillId="0" borderId="10" xfId="0" applyFont="1" applyFill="1" applyBorder="1" applyAlignment="1">
      <alignment horizontal="center" wrapText="1"/>
    </xf>
    <xf numFmtId="0" fontId="11" fillId="0" borderId="10" xfId="0" applyFont="1" applyBorder="1" applyAlignment="1">
      <alignment horizontal="center" wrapText="1"/>
    </xf>
    <xf numFmtId="0" fontId="11" fillId="0" borderId="40" xfId="0" applyFont="1" applyBorder="1" applyAlignment="1">
      <alignment horizontal="center" wrapText="1"/>
    </xf>
    <xf numFmtId="0" fontId="11" fillId="0" borderId="42" xfId="0" applyFont="1" applyBorder="1" applyAlignment="1">
      <alignment horizontal="center" wrapText="1"/>
    </xf>
    <xf numFmtId="181" fontId="13" fillId="0" borderId="0" xfId="0" applyNumberFormat="1" applyFont="1" applyAlignment="1">
      <alignment/>
    </xf>
    <xf numFmtId="0" fontId="6" fillId="0" borderId="0" xfId="0" applyFont="1" applyFill="1" applyAlignment="1">
      <alignment horizontal="center"/>
    </xf>
    <xf numFmtId="0" fontId="7" fillId="0" borderId="0" xfId="0" applyNumberFormat="1" applyFont="1" applyFill="1" applyAlignment="1" applyProtection="1">
      <alignment/>
      <protection hidden="1"/>
    </xf>
    <xf numFmtId="0" fontId="5" fillId="0" borderId="0" xfId="0" applyFont="1" applyAlignment="1">
      <alignment/>
    </xf>
    <xf numFmtId="0" fontId="5" fillId="0" borderId="0" xfId="0" applyFont="1" applyAlignment="1" applyProtection="1">
      <alignment/>
      <protection hidden="1"/>
    </xf>
    <xf numFmtId="0" fontId="7" fillId="0" borderId="0" xfId="0" applyNumberFormat="1" applyFont="1" applyFill="1" applyAlignment="1" applyProtection="1">
      <alignment horizontal="center" vertical="center" wrapText="1"/>
      <protection hidden="1"/>
    </xf>
    <xf numFmtId="0" fontId="5" fillId="0" borderId="0" xfId="0" applyNumberFormat="1" applyFont="1" applyFill="1" applyAlignment="1" applyProtection="1">
      <alignment vertical="top"/>
      <protection hidden="1"/>
    </xf>
    <xf numFmtId="0" fontId="5" fillId="0" borderId="0" xfId="0" applyFont="1" applyAlignment="1" applyProtection="1">
      <alignment horizontal="right"/>
      <protection hidden="1"/>
    </xf>
    <xf numFmtId="0" fontId="8" fillId="0" borderId="19" xfId="0" applyNumberFormat="1" applyFont="1" applyFill="1" applyBorder="1" applyAlignment="1" applyProtection="1">
      <alignment horizontal="center" vertical="center"/>
      <protection hidden="1"/>
    </xf>
    <xf numFmtId="0" fontId="8" fillId="0" borderId="20" xfId="0" applyNumberFormat="1" applyFont="1" applyFill="1" applyBorder="1" applyAlignment="1" applyProtection="1">
      <alignment horizontal="center" vertical="center"/>
      <protection hidden="1"/>
    </xf>
    <xf numFmtId="0" fontId="8" fillId="0" borderId="20" xfId="0" applyNumberFormat="1" applyFont="1" applyFill="1" applyBorder="1" applyAlignment="1" applyProtection="1">
      <alignment horizontal="center" vertical="center" wrapText="1"/>
      <protection hidden="1"/>
    </xf>
    <xf numFmtId="0" fontId="8" fillId="0" borderId="21" xfId="0" applyNumberFormat="1" applyFont="1" applyFill="1" applyBorder="1" applyAlignment="1" applyProtection="1">
      <alignment horizontal="center" vertical="center"/>
      <protection hidden="1"/>
    </xf>
    <xf numFmtId="0" fontId="8" fillId="0" borderId="0" xfId="0" applyFont="1" applyAlignment="1">
      <alignment horizontal="center" vertical="center"/>
    </xf>
    <xf numFmtId="0" fontId="7" fillId="0" borderId="32" xfId="0" applyNumberFormat="1" applyFont="1" applyFill="1" applyBorder="1" applyAlignment="1" applyProtection="1">
      <alignment horizontal="center" vertical="center"/>
      <protection hidden="1"/>
    </xf>
    <xf numFmtId="187" fontId="7" fillId="33" borderId="31" xfId="0" applyNumberFormat="1" applyFont="1" applyFill="1" applyBorder="1" applyAlignment="1" applyProtection="1">
      <alignment wrapText="1"/>
      <protection hidden="1"/>
    </xf>
    <xf numFmtId="174" fontId="7" fillId="33" borderId="31" xfId="0" applyNumberFormat="1" applyFont="1" applyFill="1" applyBorder="1" applyAlignment="1" applyProtection="1">
      <alignment wrapText="1"/>
      <protection hidden="1"/>
    </xf>
    <xf numFmtId="184" fontId="7" fillId="33" borderId="31" xfId="0" applyNumberFormat="1" applyFont="1" applyFill="1" applyBorder="1" applyAlignment="1" applyProtection="1">
      <alignment wrapText="1"/>
      <protection hidden="1"/>
    </xf>
    <xf numFmtId="181" fontId="7" fillId="33" borderId="30" xfId="0" applyNumberFormat="1" applyFont="1" applyFill="1" applyBorder="1" applyAlignment="1" applyProtection="1">
      <alignment/>
      <protection hidden="1"/>
    </xf>
    <xf numFmtId="0" fontId="5" fillId="0" borderId="14" xfId="0" applyNumberFormat="1" applyFont="1" applyFill="1" applyBorder="1" applyAlignment="1" applyProtection="1">
      <alignment/>
      <protection hidden="1"/>
    </xf>
    <xf numFmtId="187" fontId="5" fillId="33" borderId="15" xfId="0" applyNumberFormat="1" applyFont="1" applyFill="1" applyBorder="1" applyAlignment="1" applyProtection="1">
      <alignment wrapText="1"/>
      <protection hidden="1"/>
    </xf>
    <xf numFmtId="174" fontId="5" fillId="33" borderId="15" xfId="0" applyNumberFormat="1" applyFont="1" applyFill="1" applyBorder="1" applyAlignment="1" applyProtection="1">
      <alignment wrapText="1"/>
      <protection hidden="1"/>
    </xf>
    <xf numFmtId="184" fontId="5" fillId="33" borderId="15" xfId="0" applyNumberFormat="1" applyFont="1" applyFill="1" applyBorder="1" applyAlignment="1" applyProtection="1">
      <alignment wrapText="1"/>
      <protection hidden="1"/>
    </xf>
    <xf numFmtId="181" fontId="5" fillId="33" borderId="16" xfId="0" applyNumberFormat="1" applyFont="1" applyFill="1" applyBorder="1" applyAlignment="1" applyProtection="1">
      <alignment/>
      <protection hidden="1"/>
    </xf>
    <xf numFmtId="0" fontId="7" fillId="0" borderId="14" xfId="0" applyNumberFormat="1" applyFont="1" applyFill="1" applyBorder="1" applyAlignment="1" applyProtection="1">
      <alignment horizontal="center" vertical="center"/>
      <protection hidden="1"/>
    </xf>
    <xf numFmtId="187" fontId="7" fillId="33" borderId="15" xfId="0" applyNumberFormat="1" applyFont="1" applyFill="1" applyBorder="1" applyAlignment="1" applyProtection="1">
      <alignment wrapText="1"/>
      <protection hidden="1"/>
    </xf>
    <xf numFmtId="174" fontId="7" fillId="33" borderId="15" xfId="0" applyNumberFormat="1" applyFont="1" applyFill="1" applyBorder="1" applyAlignment="1" applyProtection="1">
      <alignment wrapText="1"/>
      <protection hidden="1"/>
    </xf>
    <xf numFmtId="184" fontId="7" fillId="33" borderId="15" xfId="0" applyNumberFormat="1" applyFont="1" applyFill="1" applyBorder="1" applyAlignment="1" applyProtection="1">
      <alignment wrapText="1"/>
      <protection hidden="1"/>
    </xf>
    <xf numFmtId="181" fontId="7" fillId="33" borderId="16" xfId="0" applyNumberFormat="1" applyFont="1" applyFill="1" applyBorder="1" applyAlignment="1" applyProtection="1">
      <alignment/>
      <protection hidden="1"/>
    </xf>
    <xf numFmtId="0" fontId="5" fillId="0" borderId="38" xfId="0" applyNumberFormat="1" applyFont="1" applyFill="1" applyBorder="1" applyAlignment="1" applyProtection="1">
      <alignment/>
      <protection hidden="1"/>
    </xf>
    <xf numFmtId="187" fontId="5" fillId="33" borderId="37" xfId="0" applyNumberFormat="1" applyFont="1" applyFill="1" applyBorder="1" applyAlignment="1" applyProtection="1">
      <alignment wrapText="1"/>
      <protection hidden="1"/>
    </xf>
    <xf numFmtId="174" fontId="5" fillId="33" borderId="37" xfId="0" applyNumberFormat="1" applyFont="1" applyFill="1" applyBorder="1" applyAlignment="1" applyProtection="1">
      <alignment wrapText="1"/>
      <protection hidden="1"/>
    </xf>
    <xf numFmtId="184" fontId="5" fillId="33" borderId="37" xfId="0" applyNumberFormat="1" applyFont="1" applyFill="1" applyBorder="1" applyAlignment="1" applyProtection="1">
      <alignment wrapText="1"/>
      <protection hidden="1"/>
    </xf>
    <xf numFmtId="181" fontId="5" fillId="33" borderId="36" xfId="0" applyNumberFormat="1" applyFont="1" applyFill="1" applyBorder="1" applyAlignment="1" applyProtection="1">
      <alignment/>
      <protection hidden="1"/>
    </xf>
    <xf numFmtId="0" fontId="5" fillId="0" borderId="19" xfId="0" applyNumberFormat="1" applyFont="1" applyFill="1" applyBorder="1" applyAlignment="1" applyProtection="1">
      <alignment/>
      <protection hidden="1"/>
    </xf>
    <xf numFmtId="0" fontId="5" fillId="0" borderId="20" xfId="0" applyFont="1" applyBorder="1" applyAlignment="1">
      <alignment/>
    </xf>
    <xf numFmtId="0" fontId="7" fillId="0" borderId="20" xfId="0" applyFont="1" applyBorder="1" applyAlignment="1">
      <alignment/>
    </xf>
    <xf numFmtId="49" fontId="7" fillId="0" borderId="20" xfId="0" applyNumberFormat="1" applyFont="1" applyBorder="1" applyAlignment="1">
      <alignment horizontal="right" wrapText="1"/>
    </xf>
    <xf numFmtId="181" fontId="7" fillId="0" borderId="21" xfId="0" applyNumberFormat="1" applyFont="1" applyBorder="1" applyAlignment="1">
      <alignment/>
    </xf>
    <xf numFmtId="0" fontId="61" fillId="0" borderId="0" xfId="56" applyAlignment="1">
      <alignment/>
      <protection/>
    </xf>
    <xf numFmtId="181" fontId="7" fillId="33" borderId="18" xfId="53" applyNumberFormat="1" applyFont="1" applyFill="1" applyBorder="1" applyAlignment="1" applyProtection="1">
      <alignment horizontal="right" wrapText="1"/>
      <protection hidden="1"/>
    </xf>
    <xf numFmtId="181" fontId="7" fillId="33" borderId="16" xfId="53" applyNumberFormat="1" applyFont="1" applyFill="1" applyBorder="1" applyAlignment="1" applyProtection="1">
      <alignment horizontal="right" wrapText="1"/>
      <protection hidden="1"/>
    </xf>
    <xf numFmtId="181" fontId="5" fillId="33" borderId="16" xfId="53" applyNumberFormat="1" applyFont="1" applyFill="1" applyBorder="1" applyAlignment="1" applyProtection="1">
      <alignment horizontal="right" wrapText="1"/>
      <protection hidden="1"/>
    </xf>
    <xf numFmtId="49" fontId="5" fillId="0" borderId="15" xfId="53" applyNumberFormat="1" applyFont="1" applyFill="1" applyBorder="1" applyAlignment="1" applyProtection="1">
      <alignment horizontal="center" wrapText="1"/>
      <protection hidden="1"/>
    </xf>
    <xf numFmtId="49" fontId="7" fillId="0" borderId="15" xfId="53" applyNumberFormat="1" applyFont="1" applyFill="1" applyBorder="1" applyAlignment="1" applyProtection="1">
      <alignment horizontal="center" wrapText="1"/>
      <protection hidden="1"/>
    </xf>
    <xf numFmtId="0" fontId="5" fillId="0" borderId="0" xfId="53" applyFont="1" applyFill="1">
      <alignment/>
      <protection/>
    </xf>
    <xf numFmtId="182" fontId="5" fillId="33" borderId="15" xfId="53" applyNumberFormat="1" applyFont="1" applyFill="1" applyBorder="1" applyAlignment="1" applyProtection="1">
      <alignment horizontal="center" wrapText="1"/>
      <protection hidden="1"/>
    </xf>
    <xf numFmtId="183" fontId="5" fillId="33" borderId="15" xfId="53" applyNumberFormat="1" applyFont="1" applyFill="1" applyBorder="1" applyAlignment="1" applyProtection="1">
      <alignment horizontal="center" wrapText="1"/>
      <protection hidden="1"/>
    </xf>
    <xf numFmtId="1" fontId="5" fillId="33" borderId="15" xfId="53" applyNumberFormat="1" applyFont="1" applyFill="1" applyBorder="1" applyAlignment="1" applyProtection="1">
      <alignment horizontal="center" wrapText="1"/>
      <protection hidden="1"/>
    </xf>
    <xf numFmtId="184" fontId="5" fillId="33" borderId="15" xfId="53" applyNumberFormat="1" applyFont="1" applyFill="1" applyBorder="1" applyAlignment="1" applyProtection="1">
      <alignment horizontal="center" wrapText="1"/>
      <protection hidden="1"/>
    </xf>
    <xf numFmtId="0" fontId="5" fillId="33" borderId="0" xfId="0" applyFont="1" applyFill="1" applyAlignment="1">
      <alignment wrapText="1"/>
    </xf>
    <xf numFmtId="181" fontId="7" fillId="33" borderId="43" xfId="53" applyNumberFormat="1" applyFont="1" applyFill="1" applyBorder="1" applyAlignment="1" applyProtection="1">
      <alignment horizontal="right" wrapText="1"/>
      <protection hidden="1"/>
    </xf>
    <xf numFmtId="185" fontId="5" fillId="33" borderId="0" xfId="72" applyNumberFormat="1" applyFont="1" applyFill="1" applyAlignment="1">
      <alignment horizontal="right"/>
    </xf>
    <xf numFmtId="0" fontId="25" fillId="0" borderId="0" xfId="0" applyFont="1" applyFill="1" applyAlignment="1">
      <alignment/>
    </xf>
    <xf numFmtId="0" fontId="13" fillId="0" borderId="0" xfId="0" applyFont="1" applyFill="1" applyBorder="1" applyAlignment="1">
      <alignment vertical="center" wrapText="1"/>
    </xf>
    <xf numFmtId="49" fontId="13" fillId="0" borderId="0" xfId="0" applyNumberFormat="1" applyFont="1" applyFill="1" applyBorder="1" applyAlignment="1">
      <alignment horizontal="center" vertical="center"/>
    </xf>
    <xf numFmtId="4" fontId="13" fillId="0" borderId="0" xfId="73" applyNumberFormat="1" applyFont="1" applyFill="1" applyAlignment="1">
      <alignment horizontal="right"/>
    </xf>
    <xf numFmtId="181" fontId="5" fillId="0" borderId="0" xfId="0" applyNumberFormat="1" applyFont="1" applyAlignment="1">
      <alignment/>
    </xf>
    <xf numFmtId="181" fontId="5" fillId="33" borderId="16" xfId="0" applyNumberFormat="1" applyFont="1" applyFill="1" applyBorder="1" applyAlignment="1" applyProtection="1">
      <alignment/>
      <protection hidden="1"/>
    </xf>
    <xf numFmtId="0" fontId="13" fillId="0" borderId="0" xfId="0" applyFont="1" applyAlignment="1">
      <alignment horizontal="right"/>
    </xf>
    <xf numFmtId="0" fontId="6" fillId="0" borderId="0" xfId="0" applyNumberFormat="1" applyFont="1" applyFill="1" applyAlignment="1" applyProtection="1">
      <alignment/>
      <protection hidden="1"/>
    </xf>
    <xf numFmtId="0" fontId="13" fillId="0" borderId="0" xfId="0" applyFont="1" applyAlignment="1" applyProtection="1">
      <alignment/>
      <protection hidden="1"/>
    </xf>
    <xf numFmtId="0" fontId="5" fillId="33" borderId="0" xfId="55" applyFont="1" applyFill="1">
      <alignment/>
      <protection/>
    </xf>
    <xf numFmtId="0" fontId="5" fillId="33" borderId="0" xfId="55" applyFont="1" applyFill="1" applyAlignment="1">
      <alignment horizontal="left"/>
      <protection/>
    </xf>
    <xf numFmtId="188" fontId="5" fillId="33" borderId="0" xfId="55" applyNumberFormat="1" applyFont="1" applyFill="1">
      <alignment/>
      <protection/>
    </xf>
    <xf numFmtId="0" fontId="7" fillId="33" borderId="0" xfId="55" applyFont="1" applyFill="1">
      <alignment/>
      <protection/>
    </xf>
    <xf numFmtId="188" fontId="7" fillId="33" borderId="21" xfId="55" applyNumberFormat="1" applyFont="1" applyFill="1" applyBorder="1" applyAlignment="1" applyProtection="1">
      <alignment horizontal="right"/>
      <protection hidden="1"/>
    </xf>
    <xf numFmtId="188" fontId="7" fillId="33" borderId="20" xfId="55" applyNumberFormat="1" applyFont="1" applyFill="1" applyBorder="1" applyAlignment="1" applyProtection="1">
      <alignment horizontal="right"/>
      <protection hidden="1"/>
    </xf>
    <xf numFmtId="49" fontId="7" fillId="33" borderId="20" xfId="55" applyNumberFormat="1" applyFont="1" applyFill="1" applyBorder="1" applyAlignment="1" applyProtection="1">
      <alignment horizontal="right"/>
      <protection hidden="1"/>
    </xf>
    <xf numFmtId="0" fontId="7" fillId="33" borderId="20" xfId="55" applyNumberFormat="1" applyFont="1" applyFill="1" applyBorder="1" applyAlignment="1" applyProtection="1">
      <alignment horizontal="left"/>
      <protection hidden="1"/>
    </xf>
    <xf numFmtId="0" fontId="7" fillId="33" borderId="19" xfId="55" applyNumberFormat="1" applyFont="1" applyFill="1" applyBorder="1" applyAlignment="1" applyProtection="1">
      <alignment horizontal="left"/>
      <protection hidden="1"/>
    </xf>
    <xf numFmtId="188" fontId="5" fillId="33" borderId="36" xfId="55" applyNumberFormat="1" applyFont="1" applyFill="1" applyBorder="1" applyAlignment="1" applyProtection="1">
      <alignment horizontal="right"/>
      <protection hidden="1"/>
    </xf>
    <xf numFmtId="188" fontId="5" fillId="33" borderId="37" xfId="55" applyNumberFormat="1" applyFont="1" applyFill="1" applyBorder="1" applyAlignment="1" applyProtection="1">
      <alignment horizontal="right"/>
      <protection hidden="1"/>
    </xf>
    <xf numFmtId="184" fontId="5" fillId="33" borderId="37" xfId="55" applyNumberFormat="1" applyFont="1" applyFill="1" applyBorder="1" applyAlignment="1" applyProtection="1">
      <alignment/>
      <protection hidden="1"/>
    </xf>
    <xf numFmtId="174" fontId="5" fillId="33" borderId="37" xfId="55" applyNumberFormat="1" applyFont="1" applyFill="1" applyBorder="1" applyAlignment="1" applyProtection="1">
      <alignment/>
      <protection hidden="1"/>
    </xf>
    <xf numFmtId="187" fontId="5" fillId="33" borderId="37" xfId="55" applyNumberFormat="1" applyFont="1" applyFill="1" applyBorder="1" applyAlignment="1" applyProtection="1">
      <alignment/>
      <protection hidden="1"/>
    </xf>
    <xf numFmtId="174" fontId="5" fillId="33" borderId="37" xfId="55" applyNumberFormat="1" applyFont="1" applyFill="1" applyBorder="1" applyAlignment="1" applyProtection="1">
      <alignment horizontal="left" wrapText="1"/>
      <protection hidden="1"/>
    </xf>
    <xf numFmtId="187" fontId="5" fillId="33" borderId="37" xfId="55" applyNumberFormat="1" applyFont="1" applyFill="1" applyBorder="1" applyAlignment="1" applyProtection="1">
      <alignment horizontal="left" wrapText="1"/>
      <protection hidden="1"/>
    </xf>
    <xf numFmtId="184" fontId="7" fillId="33" borderId="37" xfId="55" applyNumberFormat="1" applyFont="1" applyFill="1" applyBorder="1" applyAlignment="1" applyProtection="1">
      <alignment horizontal="left" wrapText="1"/>
      <protection hidden="1"/>
    </xf>
    <xf numFmtId="0" fontId="5" fillId="33" borderId="38" xfId="55" applyNumberFormat="1" applyFont="1" applyFill="1" applyBorder="1" applyAlignment="1" applyProtection="1">
      <alignment horizontal="left"/>
      <protection hidden="1"/>
    </xf>
    <xf numFmtId="188" fontId="5" fillId="33" borderId="16" xfId="55" applyNumberFormat="1" applyFont="1" applyFill="1" applyBorder="1" applyAlignment="1" applyProtection="1">
      <alignment horizontal="right"/>
      <protection hidden="1"/>
    </xf>
    <xf numFmtId="188" fontId="5" fillId="33" borderId="15" xfId="55" applyNumberFormat="1" applyFont="1" applyFill="1" applyBorder="1" applyAlignment="1" applyProtection="1">
      <alignment horizontal="right"/>
      <protection hidden="1"/>
    </xf>
    <xf numFmtId="184" fontId="5" fillId="33" borderId="15" xfId="55" applyNumberFormat="1" applyFont="1" applyFill="1" applyBorder="1" applyAlignment="1" applyProtection="1">
      <alignment/>
      <protection hidden="1"/>
    </xf>
    <xf numFmtId="174" fontId="5" fillId="33" borderId="15" xfId="55" applyNumberFormat="1" applyFont="1" applyFill="1" applyBorder="1" applyAlignment="1" applyProtection="1">
      <alignment/>
      <protection hidden="1"/>
    </xf>
    <xf numFmtId="187" fontId="5" fillId="33" borderId="15" xfId="55" applyNumberFormat="1" applyFont="1" applyFill="1" applyBorder="1" applyAlignment="1" applyProtection="1">
      <alignment/>
      <protection hidden="1"/>
    </xf>
    <xf numFmtId="174" fontId="5" fillId="33" borderId="15" xfId="55" applyNumberFormat="1" applyFont="1" applyFill="1" applyBorder="1" applyAlignment="1" applyProtection="1">
      <alignment horizontal="left" wrapText="1"/>
      <protection hidden="1"/>
    </xf>
    <xf numFmtId="187" fontId="5" fillId="33" borderId="15" xfId="55" applyNumberFormat="1" applyFont="1" applyFill="1" applyBorder="1" applyAlignment="1" applyProtection="1">
      <alignment horizontal="left" wrapText="1"/>
      <protection hidden="1"/>
    </xf>
    <xf numFmtId="184" fontId="7" fillId="33" borderId="15" xfId="55" applyNumberFormat="1" applyFont="1" applyFill="1" applyBorder="1" applyAlignment="1" applyProtection="1">
      <alignment horizontal="left" wrapText="1"/>
      <protection hidden="1"/>
    </xf>
    <xf numFmtId="0" fontId="5" fillId="33" borderId="14" xfId="55" applyNumberFormat="1" applyFont="1" applyFill="1" applyBorder="1" applyAlignment="1" applyProtection="1">
      <alignment horizontal="left"/>
      <protection hidden="1"/>
    </xf>
    <xf numFmtId="188" fontId="7" fillId="33" borderId="16" xfId="55" applyNumberFormat="1" applyFont="1" applyFill="1" applyBorder="1" applyAlignment="1" applyProtection="1">
      <alignment horizontal="right"/>
      <protection hidden="1"/>
    </xf>
    <xf numFmtId="188" fontId="7" fillId="33" borderId="15" xfId="55" applyNumberFormat="1" applyFont="1" applyFill="1" applyBorder="1" applyAlignment="1" applyProtection="1">
      <alignment horizontal="right"/>
      <protection hidden="1"/>
    </xf>
    <xf numFmtId="184" fontId="7" fillId="33" borderId="15" xfId="55" applyNumberFormat="1" applyFont="1" applyFill="1" applyBorder="1" applyAlignment="1" applyProtection="1">
      <alignment/>
      <protection hidden="1"/>
    </xf>
    <xf numFmtId="174" fontId="7" fillId="33" borderId="15" xfId="55" applyNumberFormat="1" applyFont="1" applyFill="1" applyBorder="1" applyAlignment="1" applyProtection="1">
      <alignment/>
      <protection hidden="1"/>
    </xf>
    <xf numFmtId="187" fontId="7" fillId="33" borderId="15" xfId="55" applyNumberFormat="1" applyFont="1" applyFill="1" applyBorder="1" applyAlignment="1" applyProtection="1">
      <alignment/>
      <protection hidden="1"/>
    </xf>
    <xf numFmtId="0" fontId="7" fillId="33" borderId="14" xfId="55" applyNumberFormat="1" applyFont="1" applyFill="1" applyBorder="1" applyAlignment="1" applyProtection="1">
      <alignment horizontal="center" vertical="center"/>
      <protection hidden="1"/>
    </xf>
    <xf numFmtId="184" fontId="5" fillId="33" borderId="15" xfId="55" applyNumberFormat="1" applyFont="1" applyFill="1" applyBorder="1" applyAlignment="1" applyProtection="1">
      <alignment horizontal="left" wrapText="1"/>
      <protection hidden="1"/>
    </xf>
    <xf numFmtId="0" fontId="5" fillId="0" borderId="0" xfId="55" applyFont="1" applyFill="1">
      <alignment/>
      <protection/>
    </xf>
    <xf numFmtId="188" fontId="5" fillId="0" borderId="16" xfId="55" applyNumberFormat="1" applyFont="1" applyFill="1" applyBorder="1" applyAlignment="1" applyProtection="1">
      <alignment horizontal="right"/>
      <protection hidden="1"/>
    </xf>
    <xf numFmtId="188" fontId="5" fillId="0" borderId="15" xfId="55" applyNumberFormat="1" applyFont="1" applyFill="1" applyBorder="1" applyAlignment="1" applyProtection="1">
      <alignment horizontal="right"/>
      <protection hidden="1"/>
    </xf>
    <xf numFmtId="184" fontId="5" fillId="0" borderId="15" xfId="55" applyNumberFormat="1" applyFont="1" applyFill="1" applyBorder="1" applyAlignment="1" applyProtection="1">
      <alignment/>
      <protection hidden="1"/>
    </xf>
    <xf numFmtId="174" fontId="5" fillId="0" borderId="15" xfId="55" applyNumberFormat="1" applyFont="1" applyFill="1" applyBorder="1" applyAlignment="1" applyProtection="1">
      <alignment/>
      <protection hidden="1"/>
    </xf>
    <xf numFmtId="187" fontId="5" fillId="0" borderId="15" xfId="55" applyNumberFormat="1" applyFont="1" applyFill="1" applyBorder="1" applyAlignment="1" applyProtection="1">
      <alignment/>
      <protection hidden="1"/>
    </xf>
    <xf numFmtId="0" fontId="5" fillId="0" borderId="14" xfId="55" applyNumberFormat="1" applyFont="1" applyFill="1" applyBorder="1" applyAlignment="1" applyProtection="1">
      <alignment horizontal="left"/>
      <protection hidden="1"/>
    </xf>
    <xf numFmtId="188" fontId="7" fillId="33" borderId="43" xfId="55" applyNumberFormat="1" applyFont="1" applyFill="1" applyBorder="1" applyAlignment="1" applyProtection="1">
      <alignment horizontal="right"/>
      <protection hidden="1"/>
    </xf>
    <xf numFmtId="188" fontId="7" fillId="33" borderId="31" xfId="55" applyNumberFormat="1" applyFont="1" applyFill="1" applyBorder="1" applyAlignment="1" applyProtection="1">
      <alignment horizontal="right"/>
      <protection hidden="1"/>
    </xf>
    <xf numFmtId="184" fontId="7" fillId="33" borderId="31" xfId="55" applyNumberFormat="1" applyFont="1" applyFill="1" applyBorder="1" applyAlignment="1" applyProtection="1">
      <alignment/>
      <protection hidden="1"/>
    </xf>
    <xf numFmtId="174" fontId="7" fillId="33" borderId="31" xfId="55" applyNumberFormat="1" applyFont="1" applyFill="1" applyBorder="1" applyAlignment="1" applyProtection="1">
      <alignment/>
      <protection hidden="1"/>
    </xf>
    <xf numFmtId="187" fontId="7" fillId="33" borderId="31" xfId="55" applyNumberFormat="1" applyFont="1" applyFill="1" applyBorder="1" applyAlignment="1" applyProtection="1">
      <alignment/>
      <protection hidden="1"/>
    </xf>
    <xf numFmtId="0" fontId="7" fillId="33" borderId="32" xfId="55" applyNumberFormat="1" applyFont="1" applyFill="1" applyBorder="1" applyAlignment="1" applyProtection="1">
      <alignment horizontal="center" vertical="center"/>
      <protection hidden="1"/>
    </xf>
    <xf numFmtId="0" fontId="8" fillId="33" borderId="0" xfId="55" applyFont="1" applyFill="1">
      <alignment/>
      <protection/>
    </xf>
    <xf numFmtId="0" fontId="8" fillId="33" borderId="21" xfId="55" applyNumberFormat="1" applyFont="1" applyFill="1" applyBorder="1" applyAlignment="1" applyProtection="1">
      <alignment horizontal="center" vertical="center" wrapText="1"/>
      <protection hidden="1"/>
    </xf>
    <xf numFmtId="0" fontId="8" fillId="33" borderId="20" xfId="55" applyNumberFormat="1" applyFont="1" applyFill="1" applyBorder="1" applyAlignment="1" applyProtection="1">
      <alignment horizontal="center" vertical="center" wrapText="1"/>
      <protection hidden="1"/>
    </xf>
    <xf numFmtId="0" fontId="8" fillId="33" borderId="19" xfId="55" applyNumberFormat="1" applyFont="1" applyFill="1" applyBorder="1" applyAlignment="1" applyProtection="1">
      <alignment horizontal="center" vertical="center"/>
      <protection hidden="1"/>
    </xf>
    <xf numFmtId="0" fontId="5" fillId="33" borderId="0" xfId="55" applyFont="1" applyFill="1" applyBorder="1" applyAlignment="1" applyProtection="1">
      <alignment horizontal="right"/>
      <protection hidden="1"/>
    </xf>
    <xf numFmtId="0" fontId="5" fillId="33" borderId="0" xfId="55" applyFont="1" applyFill="1" applyBorder="1" applyProtection="1">
      <alignment/>
      <protection hidden="1"/>
    </xf>
    <xf numFmtId="0" fontId="5" fillId="33" borderId="0" xfId="55" applyFont="1" applyFill="1" applyProtection="1">
      <alignment/>
      <protection hidden="1"/>
    </xf>
    <xf numFmtId="0" fontId="7" fillId="33" borderId="0" xfId="55" applyNumberFormat="1" applyFont="1" applyFill="1" applyAlignment="1" applyProtection="1">
      <alignment/>
      <protection hidden="1"/>
    </xf>
    <xf numFmtId="0" fontId="7" fillId="33" borderId="0" xfId="55" applyNumberFormat="1" applyFont="1" applyFill="1" applyAlignment="1" applyProtection="1">
      <alignment horizontal="left"/>
      <protection hidden="1"/>
    </xf>
    <xf numFmtId="0" fontId="11"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horizontal="center"/>
    </xf>
    <xf numFmtId="0" fontId="27" fillId="33" borderId="0" xfId="0" applyFont="1" applyFill="1" applyAlignment="1">
      <alignment vertical="top"/>
    </xf>
    <xf numFmtId="0" fontId="27" fillId="33" borderId="0" xfId="0" applyFont="1" applyFill="1" applyBorder="1" applyAlignment="1">
      <alignment vertical="top"/>
    </xf>
    <xf numFmtId="181" fontId="6" fillId="33" borderId="21" xfId="0" applyNumberFormat="1" applyFont="1" applyFill="1" applyBorder="1" applyAlignment="1">
      <alignment horizontal="right" wrapText="1"/>
    </xf>
    <xf numFmtId="0" fontId="13" fillId="33" borderId="20" xfId="0" applyFont="1" applyFill="1" applyBorder="1" applyAlignment="1">
      <alignment horizontal="center" wrapText="1"/>
    </xf>
    <xf numFmtId="0" fontId="13" fillId="33" borderId="20" xfId="0" applyFont="1" applyFill="1" applyBorder="1" applyAlignment="1">
      <alignment horizontal="center" vertical="top" wrapText="1"/>
    </xf>
    <xf numFmtId="0" fontId="6" fillId="33" borderId="20" xfId="0" applyFont="1" applyFill="1" applyBorder="1" applyAlignment="1">
      <alignment horizontal="center" wrapText="1"/>
    </xf>
    <xf numFmtId="0" fontId="6" fillId="33" borderId="19" xfId="0" applyFont="1" applyFill="1" applyBorder="1" applyAlignment="1">
      <alignment horizontal="center" vertical="top" wrapText="1"/>
    </xf>
    <xf numFmtId="0" fontId="28" fillId="33" borderId="0" xfId="0" applyFont="1" applyFill="1" applyAlignment="1">
      <alignment/>
    </xf>
    <xf numFmtId="0" fontId="28" fillId="33" borderId="0" xfId="0" applyFont="1" applyFill="1" applyBorder="1" applyAlignment="1">
      <alignment/>
    </xf>
    <xf numFmtId="181" fontId="5" fillId="33" borderId="16" xfId="0" applyNumberFormat="1" applyFont="1" applyFill="1" applyBorder="1" applyAlignment="1">
      <alignment horizontal="right"/>
    </xf>
    <xf numFmtId="49" fontId="5" fillId="33" borderId="15" xfId="0" applyNumberFormat="1" applyFont="1" applyFill="1" applyBorder="1" applyAlignment="1">
      <alignment horizontal="center" wrapText="1"/>
    </xf>
    <xf numFmtId="49" fontId="5" fillId="33" borderId="15" xfId="73" applyNumberFormat="1" applyFont="1" applyFill="1" applyBorder="1" applyAlignment="1">
      <alignment horizontal="right"/>
    </xf>
    <xf numFmtId="0" fontId="5" fillId="33" borderId="15" xfId="0" applyFont="1" applyFill="1" applyBorder="1" applyAlignment="1">
      <alignment horizontal="left" wrapText="1"/>
    </xf>
    <xf numFmtId="49" fontId="11" fillId="33" borderId="14" xfId="0" applyNumberFormat="1" applyFont="1" applyFill="1" applyBorder="1" applyAlignment="1">
      <alignment horizontal="center" vertical="center" wrapText="1"/>
    </xf>
    <xf numFmtId="0" fontId="8" fillId="33" borderId="0" xfId="0" applyFont="1" applyFill="1" applyBorder="1" applyAlignment="1">
      <alignment/>
    </xf>
    <xf numFmtId="49" fontId="8" fillId="33" borderId="14" xfId="0" applyNumberFormat="1" applyFont="1" applyFill="1" applyBorder="1" applyAlignment="1">
      <alignment horizontal="center" vertical="center" wrapText="1"/>
    </xf>
    <xf numFmtId="0" fontId="29" fillId="33" borderId="0" xfId="0" applyFont="1" applyFill="1" applyAlignment="1">
      <alignment/>
    </xf>
    <xf numFmtId="0" fontId="29" fillId="33" borderId="0" xfId="0" applyFont="1" applyFill="1" applyBorder="1" applyAlignment="1">
      <alignment/>
    </xf>
    <xf numFmtId="181" fontId="6" fillId="33" borderId="16" xfId="0" applyNumberFormat="1" applyFont="1" applyFill="1" applyBorder="1" applyAlignment="1">
      <alignment horizontal="right"/>
    </xf>
    <xf numFmtId="0" fontId="6" fillId="33" borderId="31" xfId="0" applyFont="1" applyFill="1" applyBorder="1" applyAlignment="1">
      <alignment horizontal="center" wrapText="1"/>
    </xf>
    <xf numFmtId="49" fontId="6" fillId="33" borderId="14" xfId="0" applyNumberFormat="1" applyFont="1" applyFill="1" applyBorder="1" applyAlignment="1">
      <alignment horizontal="center" wrapText="1"/>
    </xf>
    <xf numFmtId="0" fontId="29" fillId="33" borderId="0" xfId="0" applyFont="1" applyFill="1" applyAlignment="1">
      <alignment/>
    </xf>
    <xf numFmtId="0" fontId="29" fillId="33" borderId="0" xfId="0" applyFont="1" applyFill="1" applyBorder="1" applyAlignment="1">
      <alignment/>
    </xf>
    <xf numFmtId="0" fontId="5" fillId="33" borderId="15" xfId="0" applyFont="1" applyFill="1" applyBorder="1" applyAlignment="1">
      <alignment horizontal="left" vertical="center" wrapText="1"/>
    </xf>
    <xf numFmtId="181" fontId="5" fillId="33" borderId="30" xfId="0" applyNumberFormat="1" applyFont="1" applyFill="1" applyBorder="1" applyAlignment="1">
      <alignment horizontal="right" wrapText="1"/>
    </xf>
    <xf numFmtId="0" fontId="5" fillId="33" borderId="31" xfId="0" applyFont="1" applyFill="1" applyBorder="1" applyAlignment="1">
      <alignment horizontal="center" wrapText="1"/>
    </xf>
    <xf numFmtId="0" fontId="5" fillId="33" borderId="31" xfId="0" applyFont="1" applyFill="1" applyBorder="1" applyAlignment="1">
      <alignment horizontal="right" wrapText="1"/>
    </xf>
    <xf numFmtId="0" fontId="5" fillId="33" borderId="31" xfId="0" applyFont="1" applyFill="1" applyBorder="1" applyAlignment="1">
      <alignment horizontal="left" wrapText="1"/>
    </xf>
    <xf numFmtId="190" fontId="6" fillId="33" borderId="32" xfId="0" applyNumberFormat="1" applyFont="1" applyFill="1" applyBorder="1" applyAlignment="1">
      <alignment horizontal="center" vertical="top" wrapText="1"/>
    </xf>
    <xf numFmtId="0" fontId="27" fillId="33" borderId="0" xfId="0" applyFont="1" applyFill="1" applyAlignment="1">
      <alignment/>
    </xf>
    <xf numFmtId="0" fontId="27" fillId="33" borderId="0" xfId="0" applyFont="1" applyFill="1" applyBorder="1" applyAlignment="1">
      <alignment/>
    </xf>
    <xf numFmtId="181" fontId="6" fillId="33" borderId="30" xfId="0" applyNumberFormat="1" applyFont="1" applyFill="1" applyBorder="1" applyAlignment="1">
      <alignment horizontal="right" wrapText="1"/>
    </xf>
    <xf numFmtId="0" fontId="13" fillId="33" borderId="31" xfId="0" applyFont="1" applyFill="1" applyBorder="1" applyAlignment="1">
      <alignment horizontal="center" wrapText="1"/>
    </xf>
    <xf numFmtId="0" fontId="6" fillId="33" borderId="32" xfId="0" applyFont="1" applyFill="1" applyBorder="1" applyAlignment="1">
      <alignment horizontal="center" wrapText="1"/>
    </xf>
    <xf numFmtId="0" fontId="8" fillId="33" borderId="0" xfId="0" applyFont="1" applyFill="1" applyAlignment="1">
      <alignment vertical="center"/>
    </xf>
    <xf numFmtId="0" fontId="8" fillId="33" borderId="0" xfId="0" applyFont="1" applyFill="1" applyBorder="1" applyAlignment="1">
      <alignment vertical="center"/>
    </xf>
    <xf numFmtId="0" fontId="10" fillId="33" borderId="21"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1" fillId="33" borderId="0" xfId="0" applyFont="1" applyFill="1" applyAlignment="1">
      <alignment vertical="center"/>
    </xf>
    <xf numFmtId="0" fontId="11" fillId="33" borderId="0" xfId="0" applyFont="1" applyFill="1" applyBorder="1" applyAlignment="1">
      <alignment vertical="center"/>
    </xf>
    <xf numFmtId="0" fontId="13" fillId="33" borderId="0" xfId="0" applyFont="1" applyFill="1" applyBorder="1" applyAlignment="1">
      <alignment horizontal="center" vertical="center" wrapText="1"/>
    </xf>
    <xf numFmtId="0" fontId="13" fillId="33" borderId="0" xfId="59" applyFont="1" applyFill="1" applyAlignment="1">
      <alignment horizontal="right"/>
      <protection/>
    </xf>
    <xf numFmtId="0" fontId="13" fillId="33" borderId="0" xfId="59" applyNumberFormat="1" applyFont="1" applyFill="1" applyAlignment="1" applyProtection="1">
      <alignment horizontal="centerContinuous" vertical="center"/>
      <protection hidden="1"/>
    </xf>
    <xf numFmtId="0" fontId="10" fillId="33" borderId="0" xfId="59" applyNumberFormat="1" applyFont="1" applyFill="1" applyAlignment="1" applyProtection="1">
      <alignment horizontal="centerContinuous" vertical="center"/>
      <protection hidden="1"/>
    </xf>
    <xf numFmtId="0" fontId="0" fillId="33" borderId="0" xfId="0" applyFill="1" applyAlignment="1">
      <alignment horizontal="right" wrapText="1"/>
    </xf>
    <xf numFmtId="0" fontId="11" fillId="33" borderId="0" xfId="0" applyFont="1" applyFill="1" applyBorder="1" applyAlignment="1">
      <alignment horizontal="right" wrapText="1"/>
    </xf>
    <xf numFmtId="0" fontId="13" fillId="33" borderId="0" xfId="59" applyFont="1" applyFill="1" applyProtection="1">
      <alignment/>
      <protection hidden="1"/>
    </xf>
    <xf numFmtId="0" fontId="11" fillId="33" borderId="0" xfId="59" applyFont="1" applyFill="1" applyProtection="1">
      <alignment/>
      <protection hidden="1"/>
    </xf>
    <xf numFmtId="43" fontId="11" fillId="33" borderId="0" xfId="73" applyNumberFormat="1" applyFont="1" applyFill="1" applyAlignment="1">
      <alignment horizontal="right"/>
    </xf>
    <xf numFmtId="0" fontId="11" fillId="0" borderId="0" xfId="60" applyFont="1">
      <alignment/>
      <protection/>
    </xf>
    <xf numFmtId="0" fontId="26" fillId="0" borderId="0" xfId="60" applyFont="1">
      <alignment/>
      <protection/>
    </xf>
    <xf numFmtId="0" fontId="11" fillId="0" borderId="0" xfId="60" applyFont="1" applyAlignment="1">
      <alignment horizontal="right"/>
      <protection/>
    </xf>
    <xf numFmtId="181" fontId="26" fillId="0" borderId="10" xfId="60" applyNumberFormat="1" applyFont="1" applyBorder="1" applyProtection="1">
      <alignment/>
      <protection hidden="1"/>
    </xf>
    <xf numFmtId="0" fontId="11" fillId="0" borderId="10" xfId="60" applyFont="1" applyBorder="1" applyProtection="1">
      <alignment/>
      <protection hidden="1"/>
    </xf>
    <xf numFmtId="0" fontId="26" fillId="0" borderId="10" xfId="60" applyFont="1" applyBorder="1" applyProtection="1">
      <alignment/>
      <protection hidden="1"/>
    </xf>
    <xf numFmtId="181" fontId="31" fillId="0" borderId="10" xfId="60" applyNumberFormat="1" applyFont="1" applyFill="1" applyBorder="1" applyAlignment="1" applyProtection="1">
      <alignment/>
      <protection hidden="1"/>
    </xf>
    <xf numFmtId="184" fontId="8" fillId="0" borderId="10" xfId="60" applyNumberFormat="1" applyFont="1" applyFill="1" applyBorder="1" applyAlignment="1" applyProtection="1">
      <alignment horizontal="center"/>
      <protection hidden="1"/>
    </xf>
    <xf numFmtId="187" fontId="8" fillId="0" borderId="10" xfId="60" applyNumberFormat="1" applyFont="1" applyFill="1" applyBorder="1" applyAlignment="1" applyProtection="1">
      <alignment horizontal="center" wrapText="1"/>
      <protection hidden="1"/>
    </xf>
    <xf numFmtId="184" fontId="8" fillId="0" borderId="10" xfId="60" applyNumberFormat="1" applyFont="1" applyFill="1" applyBorder="1" applyAlignment="1" applyProtection="1">
      <alignment horizontal="center" wrapText="1"/>
      <protection hidden="1"/>
    </xf>
    <xf numFmtId="174" fontId="32" fillId="0" borderId="10" xfId="60" applyNumberFormat="1" applyFont="1" applyFill="1" applyBorder="1" applyAlignment="1" applyProtection="1">
      <alignment horizontal="center" wrapText="1"/>
      <protection hidden="1"/>
    </xf>
    <xf numFmtId="0" fontId="32" fillId="0" borderId="10" xfId="60" applyNumberFormat="1" applyFont="1" applyFill="1" applyBorder="1" applyAlignment="1" applyProtection="1">
      <alignment horizontal="center"/>
      <protection hidden="1"/>
    </xf>
    <xf numFmtId="181" fontId="8" fillId="0" borderId="10" xfId="60" applyNumberFormat="1" applyFont="1" applyFill="1" applyBorder="1" applyAlignment="1" applyProtection="1">
      <alignment/>
      <protection hidden="1"/>
    </xf>
    <xf numFmtId="181" fontId="36" fillId="0" borderId="10" xfId="60" applyNumberFormat="1" applyFont="1" applyFill="1" applyBorder="1" applyAlignment="1" applyProtection="1">
      <alignment/>
      <protection hidden="1"/>
    </xf>
    <xf numFmtId="184" fontId="37" fillId="0" borderId="10" xfId="60" applyNumberFormat="1" applyFont="1" applyFill="1" applyBorder="1" applyAlignment="1" applyProtection="1">
      <alignment horizontal="center"/>
      <protection hidden="1"/>
    </xf>
    <xf numFmtId="187" fontId="37" fillId="0" borderId="10" xfId="60" applyNumberFormat="1" applyFont="1" applyFill="1" applyBorder="1" applyAlignment="1" applyProtection="1">
      <alignment horizontal="center" wrapText="1"/>
      <protection hidden="1"/>
    </xf>
    <xf numFmtId="184" fontId="37" fillId="0" borderId="10" xfId="60" applyNumberFormat="1" applyFont="1" applyFill="1" applyBorder="1" applyAlignment="1" applyProtection="1">
      <alignment horizontal="center" wrapText="1"/>
      <protection hidden="1"/>
    </xf>
    <xf numFmtId="174" fontId="38" fillId="0" borderId="10" xfId="60" applyNumberFormat="1" applyFont="1" applyFill="1" applyBorder="1" applyAlignment="1" applyProtection="1">
      <alignment horizontal="center" wrapText="1"/>
      <protection hidden="1"/>
    </xf>
    <xf numFmtId="0" fontId="38" fillId="0" borderId="10" xfId="60" applyNumberFormat="1" applyFont="1" applyFill="1" applyBorder="1" applyAlignment="1" applyProtection="1">
      <alignment horizontal="center"/>
      <protection hidden="1"/>
    </xf>
    <xf numFmtId="0" fontId="38" fillId="0" borderId="10" xfId="60" applyNumberFormat="1" applyFont="1" applyFill="1" applyBorder="1" applyAlignment="1" applyProtection="1">
      <alignment horizontal="center" vertical="center"/>
      <protection hidden="1"/>
    </xf>
    <xf numFmtId="181" fontId="37" fillId="0" borderId="10" xfId="60" applyNumberFormat="1" applyFont="1" applyFill="1" applyBorder="1" applyAlignment="1" applyProtection="1">
      <alignment/>
      <protection hidden="1"/>
    </xf>
    <xf numFmtId="0" fontId="33" fillId="0" borderId="0" xfId="60" applyFont="1" applyAlignment="1">
      <alignment vertical="center"/>
      <protection/>
    </xf>
    <xf numFmtId="0" fontId="33" fillId="0" borderId="10" xfId="60" applyFont="1" applyBorder="1" applyAlignment="1" applyProtection="1">
      <alignment horizontal="center" vertical="center" wrapText="1"/>
      <protection hidden="1"/>
    </xf>
    <xf numFmtId="0" fontId="33" fillId="0" borderId="10" xfId="60" applyFont="1" applyBorder="1" applyAlignment="1" applyProtection="1">
      <alignment horizontal="center" vertical="center"/>
      <protection hidden="1"/>
    </xf>
    <xf numFmtId="0" fontId="33" fillId="0" borderId="10" xfId="60" applyNumberFormat="1" applyFont="1" applyFill="1" applyBorder="1" applyAlignment="1" applyProtection="1">
      <alignment horizontal="center" vertical="center"/>
      <protection hidden="1"/>
    </xf>
    <xf numFmtId="0" fontId="11" fillId="0" borderId="0" xfId="60" applyFont="1" applyAlignment="1" applyProtection="1">
      <alignment horizontal="right"/>
      <protection hidden="1"/>
    </xf>
    <xf numFmtId="0" fontId="11" fillId="0" borderId="0" xfId="60" applyFont="1" applyProtection="1">
      <alignment/>
      <protection hidden="1"/>
    </xf>
    <xf numFmtId="0" fontId="26" fillId="0" borderId="0" xfId="60" applyFont="1" applyProtection="1">
      <alignment/>
      <protection hidden="1"/>
    </xf>
    <xf numFmtId="0" fontId="11" fillId="0" borderId="0" xfId="60" applyFont="1" applyAlignment="1">
      <alignment horizontal="right" wrapText="1"/>
      <protection/>
    </xf>
    <xf numFmtId="0" fontId="11" fillId="0" borderId="0" xfId="60" applyFont="1" applyAlignment="1">
      <alignment wrapText="1"/>
      <protection/>
    </xf>
    <xf numFmtId="0" fontId="11" fillId="0" borderId="0" xfId="60" applyFont="1" applyFill="1" applyAlignment="1">
      <alignment horizontal="right"/>
      <protection/>
    </xf>
    <xf numFmtId="0" fontId="5" fillId="0" borderId="18" xfId="53" applyNumberFormat="1" applyFont="1" applyFill="1" applyBorder="1" applyAlignment="1" applyProtection="1">
      <alignment horizontal="center" vertical="center" wrapText="1"/>
      <protection hidden="1"/>
    </xf>
    <xf numFmtId="0" fontId="40" fillId="0" borderId="0" xfId="53" applyFont="1">
      <alignment/>
      <protection/>
    </xf>
    <xf numFmtId="181" fontId="40" fillId="0" borderId="0" xfId="53" applyNumberFormat="1" applyFont="1">
      <alignment/>
      <protection/>
    </xf>
    <xf numFmtId="0" fontId="25" fillId="0" borderId="0" xfId="0" applyFont="1" applyAlignment="1">
      <alignment/>
    </xf>
    <xf numFmtId="0" fontId="41" fillId="0" borderId="0" xfId="0" applyFont="1" applyFill="1" applyBorder="1" applyAlignment="1">
      <alignment vertical="center" wrapText="1"/>
    </xf>
    <xf numFmtId="181" fontId="40" fillId="0" borderId="0" xfId="0" applyNumberFormat="1" applyFont="1" applyFill="1" applyAlignment="1">
      <alignment vertical="center" wrapText="1"/>
    </xf>
    <xf numFmtId="0" fontId="25" fillId="0" borderId="0" xfId="0" applyFont="1" applyFill="1" applyAlignment="1">
      <alignment/>
    </xf>
    <xf numFmtId="181" fontId="25" fillId="0" borderId="0" xfId="0" applyNumberFormat="1" applyFont="1" applyFill="1" applyAlignment="1">
      <alignment/>
    </xf>
    <xf numFmtId="186" fontId="25" fillId="0" borderId="0" xfId="67" applyNumberFormat="1" applyFont="1" applyFill="1" applyAlignment="1">
      <alignment/>
    </xf>
    <xf numFmtId="0" fontId="25" fillId="33" borderId="0" xfId="0" applyFont="1" applyFill="1" applyAlignment="1">
      <alignment/>
    </xf>
    <xf numFmtId="0" fontId="25" fillId="33" borderId="0" xfId="0" applyFont="1" applyFill="1" applyBorder="1" applyAlignment="1">
      <alignment/>
    </xf>
    <xf numFmtId="181" fontId="25" fillId="33" borderId="0" xfId="0" applyNumberFormat="1" applyFont="1" applyFill="1" applyAlignment="1">
      <alignment/>
    </xf>
    <xf numFmtId="0" fontId="25" fillId="0" borderId="0" xfId="60" applyFont="1" applyAlignment="1">
      <alignment horizontal="right"/>
      <protection/>
    </xf>
    <xf numFmtId="0" fontId="25" fillId="0" borderId="0" xfId="60" applyFont="1">
      <alignment/>
      <protection/>
    </xf>
    <xf numFmtId="0" fontId="40" fillId="33" borderId="0" xfId="53" applyFont="1" applyFill="1" applyAlignment="1">
      <alignment horizontal="right"/>
      <protection/>
    </xf>
    <xf numFmtId="0" fontId="40" fillId="33" borderId="0" xfId="53" applyFont="1" applyFill="1">
      <alignment/>
      <protection/>
    </xf>
    <xf numFmtId="0" fontId="42" fillId="0" borderId="0" xfId="0" applyFont="1" applyFill="1" applyAlignment="1">
      <alignment/>
    </xf>
    <xf numFmtId="4" fontId="43" fillId="0" borderId="0" xfId="73" applyNumberFormat="1" applyFont="1" applyFill="1" applyAlignment="1">
      <alignment horizontal="center"/>
    </xf>
    <xf numFmtId="0" fontId="43" fillId="33" borderId="0" xfId="0" applyFont="1" applyFill="1" applyAlignment="1">
      <alignment/>
    </xf>
    <xf numFmtId="4" fontId="43" fillId="0" borderId="0" xfId="73" applyNumberFormat="1" applyFont="1" applyFill="1" applyAlignment="1">
      <alignment horizontal="right"/>
    </xf>
    <xf numFmtId="181" fontId="78" fillId="0" borderId="0" xfId="0" applyNumberFormat="1" applyFont="1" applyFill="1" applyBorder="1" applyAlignment="1">
      <alignment horizontal="right"/>
    </xf>
    <xf numFmtId="0" fontId="79" fillId="0" borderId="0" xfId="0" applyFont="1" applyAlignment="1">
      <alignment horizontal="right"/>
    </xf>
    <xf numFmtId="0" fontId="5" fillId="0" borderId="13" xfId="53" applyNumberFormat="1" applyFont="1" applyFill="1" applyBorder="1" applyAlignment="1" applyProtection="1">
      <alignment horizontal="center" vertical="center" wrapText="1"/>
      <protection hidden="1"/>
    </xf>
    <xf numFmtId="0" fontId="5" fillId="0" borderId="13" xfId="53" applyNumberFormat="1" applyFont="1" applyFill="1" applyBorder="1" applyAlignment="1" applyProtection="1">
      <alignment vertical="center" wrapText="1"/>
      <protection hidden="1"/>
    </xf>
    <xf numFmtId="0" fontId="5" fillId="0" borderId="15" xfId="53" applyNumberFormat="1" applyFont="1" applyFill="1" applyBorder="1" applyAlignment="1" applyProtection="1">
      <alignment horizontal="center" vertical="center" wrapText="1"/>
      <protection hidden="1"/>
    </xf>
    <xf numFmtId="181" fontId="5" fillId="0" borderId="15" xfId="53" applyNumberFormat="1" applyFont="1" applyFill="1" applyBorder="1" applyAlignment="1" applyProtection="1">
      <alignment horizontal="center" vertical="center" wrapText="1"/>
      <protection hidden="1"/>
    </xf>
    <xf numFmtId="0" fontId="5" fillId="0" borderId="11" xfId="53" applyNumberFormat="1" applyFont="1" applyFill="1" applyBorder="1" applyAlignment="1" applyProtection="1">
      <alignment horizontal="center" vertical="center" wrapText="1"/>
      <protection hidden="1"/>
    </xf>
    <xf numFmtId="0" fontId="5" fillId="33" borderId="11" xfId="53" applyNumberFormat="1" applyFont="1" applyFill="1" applyBorder="1" applyAlignment="1" applyProtection="1">
      <alignment horizontal="center" vertical="center" wrapText="1"/>
      <protection hidden="1"/>
    </xf>
    <xf numFmtId="181" fontId="79" fillId="33" borderId="0" xfId="0" applyNumberFormat="1" applyFont="1" applyFill="1" applyAlignment="1">
      <alignment horizontal="right"/>
    </xf>
    <xf numFmtId="0" fontId="10" fillId="0" borderId="10" xfId="60" applyNumberFormat="1" applyFont="1" applyFill="1" applyBorder="1" applyAlignment="1" applyProtection="1">
      <alignment horizontal="center" vertical="center"/>
      <protection hidden="1"/>
    </xf>
    <xf numFmtId="0" fontId="10" fillId="0" borderId="10" xfId="60" applyFont="1" applyBorder="1" applyAlignment="1" applyProtection="1">
      <alignment horizontal="center" vertical="center"/>
      <protection hidden="1"/>
    </xf>
    <xf numFmtId="0" fontId="11" fillId="0" borderId="10" xfId="60" applyFont="1" applyBorder="1" applyAlignment="1" applyProtection="1">
      <alignment horizontal="center" vertical="center"/>
      <protection hidden="1"/>
    </xf>
    <xf numFmtId="0" fontId="11" fillId="0" borderId="10" xfId="60" applyFont="1" applyBorder="1" applyAlignment="1" applyProtection="1">
      <alignment horizontal="center" vertical="center" wrapText="1"/>
      <protection hidden="1"/>
    </xf>
    <xf numFmtId="0" fontId="11" fillId="0" borderId="0" xfId="60" applyFont="1" applyAlignment="1">
      <alignment vertical="center"/>
      <protection/>
    </xf>
    <xf numFmtId="0" fontId="5" fillId="0" borderId="0" xfId="0" applyFont="1" applyFill="1" applyAlignment="1">
      <alignment horizontal="right" wrapText="1"/>
    </xf>
    <xf numFmtId="0" fontId="5" fillId="0" borderId="0" xfId="0" applyFont="1" applyFill="1" applyAlignment="1">
      <alignment horizontal="right"/>
    </xf>
    <xf numFmtId="0" fontId="7" fillId="33" borderId="15" xfId="59" applyNumberFormat="1" applyFont="1" applyFill="1" applyBorder="1" applyAlignment="1" applyProtection="1">
      <alignment horizontal="center" vertical="center" wrapText="1"/>
      <protection hidden="1"/>
    </xf>
    <xf numFmtId="0" fontId="7" fillId="33" borderId="16" xfId="59" applyNumberFormat="1" applyFont="1" applyFill="1" applyBorder="1" applyAlignment="1" applyProtection="1">
      <alignment horizontal="center" vertical="center" wrapText="1"/>
      <protection hidden="1"/>
    </xf>
    <xf numFmtId="0" fontId="7" fillId="33" borderId="13" xfId="59" applyNumberFormat="1" applyFont="1" applyFill="1" applyBorder="1" applyAlignment="1" applyProtection="1">
      <alignment horizontal="center" vertical="center" wrapText="1"/>
      <protection hidden="1"/>
    </xf>
    <xf numFmtId="0" fontId="7" fillId="33" borderId="43" xfId="59" applyNumberFormat="1" applyFont="1" applyFill="1" applyBorder="1" applyAlignment="1" applyProtection="1">
      <alignment horizontal="center" vertical="center" wrapText="1"/>
      <protection hidden="1"/>
    </xf>
    <xf numFmtId="0" fontId="7" fillId="33" borderId="0" xfId="0" applyFont="1" applyFill="1" applyBorder="1" applyAlignment="1">
      <alignment horizontal="left" wrapText="1"/>
    </xf>
    <xf numFmtId="0" fontId="5" fillId="0" borderId="0"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33" borderId="17" xfId="0" applyFont="1" applyFill="1" applyBorder="1" applyAlignment="1">
      <alignment horizontal="center" vertical="center" wrapText="1"/>
    </xf>
    <xf numFmtId="11" fontId="7" fillId="33" borderId="15" xfId="59" applyNumberFormat="1" applyFont="1" applyFill="1" applyBorder="1" applyAlignment="1" applyProtection="1">
      <alignment horizontal="center" vertical="center" wrapText="1"/>
      <protection hidden="1"/>
    </xf>
    <xf numFmtId="11" fontId="7" fillId="0" borderId="16" xfId="0" applyNumberFormat="1" applyFont="1" applyBorder="1" applyAlignment="1">
      <alignment horizontal="center" vertical="center" wrapText="1"/>
    </xf>
    <xf numFmtId="0" fontId="7" fillId="33" borderId="15" xfId="59" applyNumberFormat="1" applyFont="1" applyFill="1" applyBorder="1" applyAlignment="1" applyProtection="1">
      <alignment horizontal="center" vertical="center"/>
      <protection hidden="1"/>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6" fillId="33" borderId="0" xfId="59" applyNumberFormat="1" applyFont="1" applyFill="1" applyAlignment="1" applyProtection="1">
      <alignment horizontal="center" vertical="center" wrapText="1"/>
      <protection hidden="1"/>
    </xf>
    <xf numFmtId="0" fontId="5" fillId="33" borderId="13"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7" fillId="0" borderId="16" xfId="0" applyFont="1" applyBorder="1" applyAlignment="1">
      <alignment vertical="center" wrapText="1"/>
    </xf>
    <xf numFmtId="49" fontId="7" fillId="33" borderId="15" xfId="59" applyNumberFormat="1" applyFont="1" applyFill="1" applyBorder="1" applyAlignment="1">
      <alignment horizontal="center" vertical="center" wrapText="1"/>
      <protection/>
    </xf>
    <xf numFmtId="49" fontId="7" fillId="33" borderId="16" xfId="59" applyNumberFormat="1" applyFont="1" applyFill="1" applyBorder="1" applyAlignment="1">
      <alignment horizontal="center" vertical="center" wrapText="1"/>
      <protection/>
    </xf>
    <xf numFmtId="0" fontId="13" fillId="0" borderId="0" xfId="56" applyFont="1" applyFill="1" applyAlignment="1">
      <alignment horizontal="right" wrapText="1"/>
      <protection/>
    </xf>
    <xf numFmtId="0" fontId="61" fillId="0" borderId="0" xfId="56" applyAlignment="1">
      <alignment/>
      <protection/>
    </xf>
    <xf numFmtId="0" fontId="5" fillId="0" borderId="12" xfId="53" applyNumberFormat="1" applyFont="1" applyFill="1" applyBorder="1" applyAlignment="1" applyProtection="1">
      <alignment horizontal="center" vertical="top" wrapText="1"/>
      <protection hidden="1"/>
    </xf>
    <xf numFmtId="0" fontId="5" fillId="0" borderId="14" xfId="53" applyNumberFormat="1" applyFont="1" applyFill="1" applyBorder="1" applyAlignment="1" applyProtection="1">
      <alignment horizontal="center" vertical="top" wrapText="1"/>
      <protection hidden="1"/>
    </xf>
    <xf numFmtId="0" fontId="5" fillId="0" borderId="17" xfId="53" applyNumberFormat="1" applyFont="1" applyFill="1" applyBorder="1" applyAlignment="1" applyProtection="1">
      <alignment horizontal="center" vertical="top" wrapText="1"/>
      <protection hidden="1"/>
    </xf>
    <xf numFmtId="0" fontId="5" fillId="0" borderId="43" xfId="53" applyNumberFormat="1" applyFont="1" applyFill="1" applyBorder="1" applyAlignment="1" applyProtection="1">
      <alignment horizontal="center" vertical="center" wrapText="1"/>
      <protection hidden="1"/>
    </xf>
    <xf numFmtId="0" fontId="5" fillId="0" borderId="16" xfId="53" applyNumberFormat="1" applyFont="1" applyFill="1" applyBorder="1" applyAlignment="1" applyProtection="1">
      <alignment horizontal="center" vertical="center" wrapText="1"/>
      <protection hidden="1"/>
    </xf>
    <xf numFmtId="0" fontId="5" fillId="0" borderId="18" xfId="53" applyNumberFormat="1" applyFont="1" applyFill="1" applyBorder="1" applyAlignment="1" applyProtection="1">
      <alignment horizontal="center" vertical="center" wrapText="1"/>
      <protection hidden="1"/>
    </xf>
    <xf numFmtId="0" fontId="5" fillId="0" borderId="15" xfId="53" applyFont="1" applyFill="1" applyBorder="1" applyAlignment="1" applyProtection="1">
      <alignment horizontal="center" vertical="center" wrapText="1"/>
      <protection hidden="1"/>
    </xf>
    <xf numFmtId="0" fontId="5" fillId="0" borderId="11" xfId="53" applyFont="1" applyFill="1" applyBorder="1" applyAlignment="1" applyProtection="1">
      <alignment horizontal="center" vertical="center" wrapText="1"/>
      <protection hidden="1"/>
    </xf>
    <xf numFmtId="2" fontId="6" fillId="0" borderId="0" xfId="53" applyNumberFormat="1" applyFont="1" applyFill="1" applyAlignment="1" applyProtection="1">
      <alignment horizontal="center" wrapText="1"/>
      <protection hidden="1"/>
    </xf>
    <xf numFmtId="2" fontId="12" fillId="0" borderId="0" xfId="56" applyNumberFormat="1" applyFont="1" applyAlignment="1">
      <alignment horizontal="center" wrapText="1"/>
      <protection/>
    </xf>
    <xf numFmtId="0" fontId="17" fillId="0" borderId="0" xfId="0" applyFont="1" applyFill="1" applyAlignment="1">
      <alignment horizontal="right" wrapText="1"/>
    </xf>
    <xf numFmtId="0" fontId="22" fillId="0" borderId="0" xfId="0" applyFont="1" applyAlignment="1">
      <alignment wrapText="1"/>
    </xf>
    <xf numFmtId="0" fontId="18" fillId="0" borderId="10" xfId="0" applyFont="1" applyFill="1" applyBorder="1" applyAlignment="1">
      <alignment horizontal="center" vertical="center" wrapText="1"/>
    </xf>
    <xf numFmtId="0" fontId="17" fillId="0" borderId="0" xfId="0" applyFont="1" applyFill="1" applyAlignment="1">
      <alignment horizontal="right"/>
    </xf>
    <xf numFmtId="0" fontId="22" fillId="0" borderId="0" xfId="0" applyFont="1" applyAlignment="1">
      <alignment/>
    </xf>
    <xf numFmtId="0" fontId="24" fillId="0" borderId="0" xfId="0" applyFont="1" applyAlignment="1">
      <alignment horizontal="center" wrapText="1"/>
    </xf>
    <xf numFmtId="0" fontId="23" fillId="0" borderId="0" xfId="0" applyFont="1" applyAlignment="1">
      <alignment wrapText="1"/>
    </xf>
    <xf numFmtId="0" fontId="15" fillId="0" borderId="0" xfId="0" applyFont="1" applyFill="1" applyAlignment="1">
      <alignment horizontal="center" vertical="center" wrapText="1"/>
    </xf>
    <xf numFmtId="0" fontId="13" fillId="0" borderId="0" xfId="0" applyFont="1" applyFill="1" applyAlignment="1">
      <alignment horizontal="right"/>
    </xf>
    <xf numFmtId="0" fontId="13" fillId="0" borderId="0" xfId="0" applyFont="1" applyFill="1" applyAlignment="1">
      <alignment horizontal="right" wrapText="1"/>
    </xf>
    <xf numFmtId="187" fontId="5" fillId="33" borderId="15" xfId="0" applyNumberFormat="1" applyFont="1" applyFill="1" applyBorder="1" applyAlignment="1" applyProtection="1">
      <alignment horizontal="left" wrapText="1"/>
      <protection hidden="1"/>
    </xf>
    <xf numFmtId="187" fontId="5" fillId="33" borderId="37" xfId="0" applyNumberFormat="1" applyFont="1" applyFill="1" applyBorder="1" applyAlignment="1" applyProtection="1">
      <alignment horizontal="left" wrapText="1"/>
      <protection hidden="1"/>
    </xf>
    <xf numFmtId="187" fontId="7" fillId="33" borderId="15" xfId="0" applyNumberFormat="1" applyFont="1" applyFill="1" applyBorder="1" applyAlignment="1" applyProtection="1">
      <alignment horizontal="left" wrapText="1"/>
      <protection hidden="1"/>
    </xf>
    <xf numFmtId="0" fontId="5" fillId="0" borderId="13" xfId="0" applyNumberFormat="1" applyFont="1" applyFill="1" applyBorder="1" applyAlignment="1" applyProtection="1">
      <alignment horizontal="center" vertical="center" wrapText="1"/>
      <protection hidden="1"/>
    </xf>
    <xf numFmtId="0" fontId="5" fillId="0" borderId="37" xfId="0" applyNumberFormat="1" applyFont="1" applyFill="1" applyBorder="1" applyAlignment="1" applyProtection="1">
      <alignment horizontal="center" vertical="center" wrapText="1"/>
      <protection hidden="1"/>
    </xf>
    <xf numFmtId="0" fontId="5" fillId="0" borderId="33" xfId="0" applyNumberFormat="1" applyFont="1" applyFill="1" applyBorder="1" applyAlignment="1" applyProtection="1">
      <alignment horizontal="center" vertical="center" wrapText="1"/>
      <protection hidden="1"/>
    </xf>
    <xf numFmtId="0" fontId="5" fillId="0" borderId="44" xfId="0" applyNumberFormat="1" applyFont="1" applyFill="1" applyBorder="1" applyAlignment="1" applyProtection="1">
      <alignment horizontal="center" vertical="center" wrapText="1"/>
      <protection hidden="1"/>
    </xf>
    <xf numFmtId="0" fontId="5" fillId="0" borderId="35" xfId="0" applyNumberFormat="1" applyFont="1" applyFill="1" applyBorder="1" applyAlignment="1" applyProtection="1">
      <alignment horizontal="center" vertical="center"/>
      <protection hidden="1"/>
    </xf>
    <xf numFmtId="0" fontId="5" fillId="0" borderId="45"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0" fontId="5" fillId="0" borderId="37" xfId="0" applyNumberFormat="1" applyFont="1" applyFill="1" applyBorder="1" applyAlignment="1" applyProtection="1">
      <alignment horizontal="center" vertical="center"/>
      <protection hidden="1"/>
    </xf>
    <xf numFmtId="187" fontId="7" fillId="33" borderId="31" xfId="0" applyNumberFormat="1" applyFont="1" applyFill="1" applyBorder="1" applyAlignment="1" applyProtection="1">
      <alignment horizontal="left" wrapText="1"/>
      <protection hidden="1"/>
    </xf>
    <xf numFmtId="0" fontId="13" fillId="0" borderId="0" xfId="59" applyNumberFormat="1" applyFont="1" applyFill="1" applyAlignment="1" applyProtection="1">
      <alignment horizontal="right" wrapText="1"/>
      <protection hidden="1"/>
    </xf>
    <xf numFmtId="0" fontId="35" fillId="0" borderId="0" xfId="0" applyFont="1" applyAlignment="1">
      <alignment wrapText="1"/>
    </xf>
    <xf numFmtId="0" fontId="7" fillId="0" borderId="0" xfId="0" applyNumberFormat="1" applyFont="1" applyFill="1" applyAlignment="1" applyProtection="1">
      <alignment horizontal="center" vertical="center" wrapText="1"/>
      <protection hidden="1"/>
    </xf>
    <xf numFmtId="0" fontId="13" fillId="0" borderId="0" xfId="59" applyFont="1" applyAlignment="1" applyProtection="1">
      <alignment horizontal="right"/>
      <protection hidden="1"/>
    </xf>
    <xf numFmtId="0" fontId="5" fillId="33" borderId="13" xfId="55" applyNumberFormat="1" applyFont="1" applyFill="1" applyBorder="1" applyAlignment="1" applyProtection="1">
      <alignment horizontal="center" vertical="center" wrapText="1"/>
      <protection hidden="1"/>
    </xf>
    <xf numFmtId="0" fontId="5" fillId="33" borderId="43" xfId="55" applyNumberFormat="1" applyFont="1" applyFill="1" applyBorder="1" applyAlignment="1" applyProtection="1">
      <alignment horizontal="center" vertical="center" wrapText="1"/>
      <protection hidden="1"/>
    </xf>
    <xf numFmtId="0" fontId="5" fillId="33" borderId="15" xfId="55" applyNumberFormat="1" applyFont="1" applyFill="1" applyBorder="1" applyAlignment="1" applyProtection="1">
      <alignment horizontal="center" vertical="center" wrapText="1"/>
      <protection hidden="1"/>
    </xf>
    <xf numFmtId="0" fontId="5" fillId="33" borderId="37" xfId="55" applyNumberFormat="1" applyFont="1" applyFill="1" applyBorder="1" applyAlignment="1" applyProtection="1">
      <alignment horizontal="center" vertical="center" wrapText="1"/>
      <protection hidden="1"/>
    </xf>
    <xf numFmtId="0" fontId="5" fillId="33" borderId="46" xfId="55" applyNumberFormat="1" applyFont="1" applyFill="1" applyBorder="1" applyAlignment="1" applyProtection="1">
      <alignment horizontal="center" vertical="center" wrapText="1"/>
      <protection hidden="1"/>
    </xf>
    <xf numFmtId="174" fontId="5" fillId="33" borderId="15" xfId="55" applyNumberFormat="1" applyFont="1" applyFill="1" applyBorder="1" applyAlignment="1" applyProtection="1">
      <alignment horizontal="left" wrapText="1"/>
      <protection hidden="1"/>
    </xf>
    <xf numFmtId="0" fontId="5" fillId="33" borderId="36" xfId="55" applyNumberFormat="1" applyFont="1" applyFill="1" applyBorder="1" applyAlignment="1" applyProtection="1">
      <alignment horizontal="center" vertical="center" wrapText="1"/>
      <protection hidden="1"/>
    </xf>
    <xf numFmtId="0" fontId="5" fillId="33" borderId="44" xfId="55" applyNumberFormat="1" applyFont="1" applyFill="1" applyBorder="1" applyAlignment="1" applyProtection="1">
      <alignment horizontal="center" vertical="center" wrapText="1"/>
      <protection hidden="1"/>
    </xf>
    <xf numFmtId="184" fontId="7" fillId="33" borderId="31" xfId="55" applyNumberFormat="1" applyFont="1" applyFill="1" applyBorder="1" applyAlignment="1" applyProtection="1">
      <alignment horizontal="left" wrapText="1"/>
      <protection hidden="1"/>
    </xf>
    <xf numFmtId="187" fontId="5" fillId="33" borderId="15" xfId="55" applyNumberFormat="1" applyFont="1" applyFill="1" applyBorder="1" applyAlignment="1" applyProtection="1">
      <alignment horizontal="left" wrapText="1"/>
      <protection hidden="1"/>
    </xf>
    <xf numFmtId="184" fontId="5" fillId="33" borderId="15" xfId="55" applyNumberFormat="1" applyFont="1" applyFill="1" applyBorder="1" applyAlignment="1" applyProtection="1">
      <alignment horizontal="left" wrapText="1"/>
      <protection hidden="1"/>
    </xf>
    <xf numFmtId="0" fontId="7" fillId="33" borderId="0" xfId="55" applyNumberFormat="1" applyFont="1" applyFill="1" applyAlignment="1" applyProtection="1">
      <alignment horizontal="center" vertical="center" wrapText="1"/>
      <protection hidden="1"/>
    </xf>
    <xf numFmtId="0" fontId="5" fillId="33" borderId="0" xfId="55" applyNumberFormat="1" applyFont="1" applyFill="1" applyAlignment="1" applyProtection="1">
      <alignment wrapText="1"/>
      <protection hidden="1"/>
    </xf>
    <xf numFmtId="0" fontId="5" fillId="33" borderId="12" xfId="55" applyNumberFormat="1" applyFont="1" applyFill="1" applyBorder="1" applyAlignment="1" applyProtection="1">
      <alignment horizontal="center" vertical="center"/>
      <protection hidden="1"/>
    </xf>
    <xf numFmtId="0" fontId="5" fillId="33" borderId="14" xfId="55" applyNumberFormat="1" applyFont="1" applyFill="1" applyBorder="1" applyAlignment="1" applyProtection="1">
      <alignment horizontal="center" vertical="center"/>
      <protection hidden="1"/>
    </xf>
    <xf numFmtId="0" fontId="5" fillId="33" borderId="38" xfId="55" applyNumberFormat="1" applyFont="1" applyFill="1" applyBorder="1" applyAlignment="1" applyProtection="1">
      <alignment horizontal="center" vertical="center"/>
      <protection hidden="1"/>
    </xf>
    <xf numFmtId="0" fontId="5" fillId="33" borderId="13" xfId="55" applyNumberFormat="1" applyFont="1" applyFill="1" applyBorder="1" applyAlignment="1" applyProtection="1">
      <alignment horizontal="center" vertical="center"/>
      <protection hidden="1"/>
    </xf>
    <xf numFmtId="184" fontId="7" fillId="33" borderId="15" xfId="55" applyNumberFormat="1" applyFont="1" applyFill="1" applyBorder="1" applyAlignment="1" applyProtection="1">
      <alignment horizontal="left" wrapText="1"/>
      <protection hidden="1"/>
    </xf>
    <xf numFmtId="184" fontId="5" fillId="35" borderId="15" xfId="55" applyNumberFormat="1" applyFont="1" applyFill="1" applyBorder="1" applyAlignment="1" applyProtection="1">
      <alignment horizontal="left" wrapText="1"/>
      <protection hidden="1"/>
    </xf>
    <xf numFmtId="184" fontId="5" fillId="0" borderId="15" xfId="55" applyNumberFormat="1" applyFont="1" applyFill="1" applyBorder="1" applyAlignment="1" applyProtection="1">
      <alignment horizontal="left" wrapText="1"/>
      <protection hidden="1"/>
    </xf>
    <xf numFmtId="184" fontId="5" fillId="33" borderId="37" xfId="55" applyNumberFormat="1" applyFont="1" applyFill="1" applyBorder="1" applyAlignment="1" applyProtection="1">
      <alignment horizontal="left" wrapText="1"/>
      <protection hidden="1"/>
    </xf>
    <xf numFmtId="184" fontId="5" fillId="33" borderId="15" xfId="53" applyNumberFormat="1" applyFont="1" applyFill="1" applyBorder="1" applyAlignment="1" applyProtection="1">
      <alignment wrapText="1"/>
      <protection hidden="1"/>
    </xf>
    <xf numFmtId="184" fontId="7" fillId="0" borderId="15" xfId="53" applyNumberFormat="1" applyFont="1" applyFill="1" applyBorder="1" applyAlignment="1" applyProtection="1">
      <alignment wrapText="1"/>
      <protection hidden="1"/>
    </xf>
    <xf numFmtId="174" fontId="5" fillId="33" borderId="15" xfId="53" applyNumberFormat="1" applyFont="1" applyFill="1" applyBorder="1" applyAlignment="1" applyProtection="1">
      <alignment wrapText="1"/>
      <protection hidden="1"/>
    </xf>
    <xf numFmtId="187" fontId="5" fillId="0" borderId="15" xfId="53" applyNumberFormat="1" applyFont="1" applyFill="1" applyBorder="1" applyAlignment="1" applyProtection="1">
      <alignment wrapText="1"/>
      <protection hidden="1"/>
    </xf>
    <xf numFmtId="184" fontId="5" fillId="33" borderId="37" xfId="53" applyNumberFormat="1" applyFont="1" applyFill="1" applyBorder="1" applyAlignment="1" applyProtection="1">
      <alignment wrapText="1"/>
      <protection hidden="1"/>
    </xf>
    <xf numFmtId="0" fontId="5" fillId="0" borderId="15" xfId="53" applyNumberFormat="1" applyFont="1" applyFill="1" applyBorder="1" applyAlignment="1" applyProtection="1">
      <alignment horizontal="center" vertical="center" wrapText="1"/>
      <protection hidden="1"/>
    </xf>
    <xf numFmtId="0" fontId="5" fillId="0" borderId="47" xfId="53" applyNumberFormat="1" applyFont="1" applyFill="1" applyBorder="1" applyAlignment="1" applyProtection="1">
      <alignment horizontal="center" vertical="center" wrapText="1"/>
      <protection hidden="1"/>
    </xf>
    <xf numFmtId="0" fontId="5" fillId="0" borderId="48" xfId="53" applyNumberFormat="1" applyFont="1" applyFill="1" applyBorder="1" applyAlignment="1" applyProtection="1">
      <alignment horizontal="center" vertical="center" wrapText="1"/>
      <protection hidden="1"/>
    </xf>
    <xf numFmtId="0" fontId="5" fillId="0" borderId="49" xfId="53" applyFont="1" applyBorder="1" applyAlignment="1">
      <alignment horizontal="center"/>
      <protection/>
    </xf>
    <xf numFmtId="0" fontId="5" fillId="0" borderId="50" xfId="53" applyFont="1" applyBorder="1" applyAlignment="1">
      <alignment horizontal="center"/>
      <protection/>
    </xf>
    <xf numFmtId="0" fontId="5" fillId="0" borderId="13" xfId="53" applyNumberFormat="1" applyFont="1" applyFill="1" applyBorder="1" applyAlignment="1" applyProtection="1">
      <alignment horizontal="center" vertical="center"/>
      <protection hidden="1"/>
    </xf>
    <xf numFmtId="184" fontId="7" fillId="0" borderId="31" xfId="53" applyNumberFormat="1" applyFont="1" applyFill="1" applyBorder="1" applyAlignment="1" applyProtection="1">
      <alignment wrapText="1"/>
      <protection hidden="1"/>
    </xf>
    <xf numFmtId="0" fontId="7" fillId="0" borderId="0" xfId="53" applyNumberFormat="1" applyFont="1" applyFill="1" applyAlignment="1" applyProtection="1">
      <alignment horizontal="center" wrapText="1"/>
      <protection hidden="1"/>
    </xf>
    <xf numFmtId="0" fontId="5" fillId="0" borderId="12" xfId="53" applyNumberFormat="1" applyFont="1" applyFill="1" applyBorder="1" applyAlignment="1" applyProtection="1">
      <alignment horizontal="center" vertical="center"/>
      <protection hidden="1"/>
    </xf>
    <xf numFmtId="0" fontId="5" fillId="0" borderId="14" xfId="53" applyNumberFormat="1" applyFont="1" applyFill="1" applyBorder="1" applyAlignment="1" applyProtection="1">
      <alignment horizontal="center" vertical="center"/>
      <protection hidden="1"/>
    </xf>
    <xf numFmtId="0" fontId="5" fillId="0" borderId="17" xfId="53" applyNumberFormat="1" applyFont="1" applyFill="1" applyBorder="1" applyAlignment="1" applyProtection="1">
      <alignment horizontal="center" vertical="center"/>
      <protection hidden="1"/>
    </xf>
    <xf numFmtId="0" fontId="5" fillId="0" borderId="15" xfId="53" applyFont="1" applyBorder="1" applyAlignment="1">
      <alignment horizontal="center" vertical="center"/>
      <protection/>
    </xf>
    <xf numFmtId="0" fontId="5" fillId="0" borderId="11" xfId="53" applyNumberFormat="1" applyFont="1" applyFill="1" applyBorder="1" applyAlignment="1" applyProtection="1">
      <alignment horizontal="center" vertical="center" wrapText="1"/>
      <protection hidden="1"/>
    </xf>
    <xf numFmtId="0" fontId="6" fillId="33" borderId="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32" fillId="0" borderId="51" xfId="60" applyNumberFormat="1" applyFont="1" applyFill="1" applyBorder="1" applyAlignment="1" applyProtection="1">
      <alignment horizontal="center" vertical="center" wrapText="1"/>
      <protection hidden="1"/>
    </xf>
    <xf numFmtId="0" fontId="32" fillId="0" borderId="23" xfId="60" applyNumberFormat="1" applyFont="1" applyFill="1" applyBorder="1" applyAlignment="1" applyProtection="1">
      <alignment horizontal="center" vertical="center" wrapText="1"/>
      <protection hidden="1"/>
    </xf>
    <xf numFmtId="0" fontId="32" fillId="0" borderId="22" xfId="60" applyNumberFormat="1" applyFont="1" applyFill="1" applyBorder="1" applyAlignment="1" applyProtection="1">
      <alignment horizontal="center" vertical="center" wrapText="1"/>
      <protection hidden="1"/>
    </xf>
    <xf numFmtId="174" fontId="32" fillId="0" borderId="51" xfId="60" applyNumberFormat="1" applyFont="1" applyFill="1" applyBorder="1" applyAlignment="1" applyProtection="1">
      <alignment horizontal="center" vertical="center" wrapText="1"/>
      <protection hidden="1"/>
    </xf>
    <xf numFmtId="0" fontId="11" fillId="0" borderId="23" xfId="0" applyFont="1" applyFill="1" applyBorder="1" applyAlignment="1">
      <alignment horizontal="center" vertical="center" wrapText="1"/>
    </xf>
    <xf numFmtId="0" fontId="11" fillId="0" borderId="22" xfId="0" applyFont="1" applyFill="1" applyBorder="1" applyAlignment="1">
      <alignment horizontal="center" vertical="center" wrapText="1"/>
    </xf>
    <xf numFmtId="184" fontId="8" fillId="0" borderId="51" xfId="60" applyNumberFormat="1" applyFont="1" applyFill="1" applyBorder="1" applyAlignment="1" applyProtection="1">
      <alignment horizontal="center" vertical="center" wrapText="1"/>
      <protection hidden="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0" xfId="60" applyFont="1" applyAlignment="1">
      <alignment horizontal="right" wrapText="1"/>
      <protection/>
    </xf>
    <xf numFmtId="184" fontId="37" fillId="0" borderId="51" xfId="60" applyNumberFormat="1" applyFont="1" applyFill="1" applyBorder="1" applyAlignment="1" applyProtection="1">
      <alignment horizontal="center" vertical="center" wrapText="1"/>
      <protection hidden="1"/>
    </xf>
    <xf numFmtId="0" fontId="37" fillId="0" borderId="23" xfId="0" applyFont="1" applyFill="1" applyBorder="1" applyAlignment="1">
      <alignment horizontal="center" vertical="center" wrapText="1"/>
    </xf>
    <xf numFmtId="0" fontId="37" fillId="0" borderId="22" xfId="0" applyFont="1" applyFill="1" applyBorder="1" applyAlignment="1">
      <alignment horizontal="center" vertical="center" wrapText="1"/>
    </xf>
    <xf numFmtId="184" fontId="37" fillId="0" borderId="51" xfId="60" applyNumberFormat="1" applyFont="1" applyFill="1" applyBorder="1" applyAlignment="1" applyProtection="1">
      <alignment horizontal="center" wrapText="1"/>
      <protection hidden="1"/>
    </xf>
    <xf numFmtId="0" fontId="37" fillId="0" borderId="23" xfId="0" applyFont="1" applyFill="1" applyBorder="1" applyAlignment="1">
      <alignment horizontal="center" wrapText="1"/>
    </xf>
    <xf numFmtId="0" fontId="37" fillId="0" borderId="22" xfId="0" applyFont="1" applyFill="1" applyBorder="1" applyAlignment="1">
      <alignment horizontal="center" wrapText="1"/>
    </xf>
    <xf numFmtId="0" fontId="8" fillId="0" borderId="10" xfId="0"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2" xfId="0" applyFont="1" applyBorder="1" applyAlignment="1">
      <alignment horizontal="center" vertical="center" wrapText="1"/>
    </xf>
    <xf numFmtId="0" fontId="38" fillId="0" borderId="51" xfId="60" applyNumberFormat="1" applyFont="1" applyFill="1" applyBorder="1" applyAlignment="1" applyProtection="1">
      <alignment horizontal="center" vertical="center" wrapText="1"/>
      <protection hidden="1"/>
    </xf>
    <xf numFmtId="0" fontId="38" fillId="0" borderId="23" xfId="60" applyNumberFormat="1" applyFont="1" applyFill="1" applyBorder="1" applyAlignment="1" applyProtection="1">
      <alignment horizontal="center" vertical="center" wrapText="1"/>
      <protection hidden="1"/>
    </xf>
    <xf numFmtId="0" fontId="38" fillId="0" borderId="22" xfId="60" applyNumberFormat="1" applyFont="1" applyFill="1" applyBorder="1" applyAlignment="1" applyProtection="1">
      <alignment horizontal="center" vertical="center" wrapText="1"/>
      <protection hidden="1"/>
    </xf>
    <xf numFmtId="174" fontId="38" fillId="0" borderId="51" xfId="60" applyNumberFormat="1" applyFont="1" applyFill="1" applyBorder="1" applyAlignment="1" applyProtection="1">
      <alignment horizontal="center" vertical="center" wrapText="1"/>
      <protection hidden="1"/>
    </xf>
    <xf numFmtId="0" fontId="39" fillId="0" borderId="23"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6" fillId="0" borderId="0" xfId="60" applyFont="1" applyAlignment="1">
      <alignment horizontal="center" wrapText="1"/>
      <protection/>
    </xf>
    <xf numFmtId="0" fontId="6" fillId="0" borderId="0" xfId="0" applyFont="1" applyAlignment="1">
      <alignment horizontal="center" wrapText="1"/>
    </xf>
    <xf numFmtId="0" fontId="11" fillId="0" borderId="0" xfId="0" applyFont="1" applyAlignment="1">
      <alignment horizontal="right" wrapText="1"/>
    </xf>
    <xf numFmtId="0" fontId="11" fillId="0" borderId="0" xfId="0" applyFont="1" applyAlignment="1">
      <alignment wrapText="1"/>
    </xf>
    <xf numFmtId="0" fontId="6" fillId="33" borderId="0" xfId="53" applyNumberFormat="1" applyFont="1" applyFill="1" applyAlignment="1" applyProtection="1">
      <alignment horizontal="center" wrapText="1"/>
      <protection hidden="1"/>
    </xf>
    <xf numFmtId="0" fontId="5" fillId="33" borderId="0" xfId="53" applyNumberFormat="1" applyFont="1" applyFill="1" applyAlignment="1" applyProtection="1">
      <alignment wrapText="1"/>
      <protection hidden="1"/>
    </xf>
    <xf numFmtId="0" fontId="7" fillId="33" borderId="12" xfId="53" applyNumberFormat="1" applyFont="1" applyFill="1" applyBorder="1" applyAlignment="1" applyProtection="1">
      <alignment horizontal="center" vertical="center" wrapText="1"/>
      <protection hidden="1"/>
    </xf>
    <xf numFmtId="0" fontId="7" fillId="33" borderId="13" xfId="53" applyNumberFormat="1" applyFont="1" applyFill="1" applyBorder="1" applyAlignment="1" applyProtection="1">
      <alignment horizontal="center" vertical="center" wrapText="1"/>
      <protection hidden="1"/>
    </xf>
    <xf numFmtId="0" fontId="7" fillId="33" borderId="38" xfId="53" applyNumberFormat="1" applyFont="1" applyFill="1" applyBorder="1" applyAlignment="1" applyProtection="1">
      <alignment horizontal="center" vertical="center" wrapText="1"/>
      <protection hidden="1"/>
    </xf>
    <xf numFmtId="0" fontId="7" fillId="33" borderId="37" xfId="53" applyNumberFormat="1" applyFont="1" applyFill="1" applyBorder="1" applyAlignment="1" applyProtection="1">
      <alignment horizontal="center" vertical="center" wrapText="1"/>
      <protection hidden="1"/>
    </xf>
    <xf numFmtId="0" fontId="7" fillId="33" borderId="13" xfId="53" applyNumberFormat="1" applyFont="1" applyFill="1" applyBorder="1" applyAlignment="1" applyProtection="1">
      <alignment horizontal="center" vertical="center"/>
      <protection hidden="1"/>
    </xf>
    <xf numFmtId="0" fontId="7" fillId="33" borderId="52" xfId="53" applyNumberFormat="1" applyFont="1" applyFill="1" applyBorder="1" applyAlignment="1" applyProtection="1">
      <alignment horizontal="center" vertical="center" wrapText="1"/>
      <protection hidden="1"/>
    </xf>
    <xf numFmtId="0" fontId="7" fillId="33" borderId="48" xfId="53" applyNumberFormat="1" applyFont="1" applyFill="1" applyBorder="1" applyAlignment="1" applyProtection="1">
      <alignment horizontal="center" vertical="center" wrapText="1"/>
      <protection hidden="1"/>
    </xf>
    <xf numFmtId="184" fontId="7" fillId="33" borderId="31" xfId="53" applyNumberFormat="1" applyFont="1" applyFill="1" applyBorder="1" applyAlignment="1" applyProtection="1">
      <alignment horizontal="left" vertical="center" wrapText="1"/>
      <protection hidden="1"/>
    </xf>
    <xf numFmtId="187" fontId="5" fillId="33" borderId="15" xfId="53" applyNumberFormat="1" applyFont="1" applyFill="1" applyBorder="1" applyAlignment="1" applyProtection="1">
      <alignment horizontal="left" wrapText="1"/>
      <protection hidden="1"/>
    </xf>
    <xf numFmtId="184" fontId="5" fillId="33" borderId="15" xfId="53" applyNumberFormat="1" applyFont="1" applyFill="1" applyBorder="1" applyAlignment="1" applyProtection="1">
      <alignment horizontal="left" wrapText="1"/>
      <protection hidden="1"/>
    </xf>
    <xf numFmtId="184" fontId="7" fillId="33" borderId="15" xfId="53" applyNumberFormat="1" applyFont="1" applyFill="1" applyBorder="1" applyAlignment="1" applyProtection="1">
      <alignment horizontal="left" vertical="center" wrapText="1"/>
      <protection hidden="1"/>
    </xf>
    <xf numFmtId="174" fontId="5" fillId="33" borderId="15" xfId="53" applyNumberFormat="1" applyFont="1" applyFill="1" applyBorder="1" applyAlignment="1" applyProtection="1">
      <alignment horizontal="left" wrapText="1"/>
      <protection hidden="1"/>
    </xf>
    <xf numFmtId="184" fontId="7" fillId="33" borderId="15" xfId="53" applyNumberFormat="1" applyFont="1" applyFill="1" applyBorder="1" applyAlignment="1" applyProtection="1">
      <alignment horizontal="left" wrapText="1"/>
      <protection hidden="1"/>
    </xf>
    <xf numFmtId="184" fontId="7" fillId="33" borderId="15" xfId="53" applyNumberFormat="1" applyFont="1" applyFill="1" applyBorder="1" applyAlignment="1" applyProtection="1">
      <alignment vertical="center" wrapText="1"/>
      <protection hidden="1"/>
    </xf>
    <xf numFmtId="0" fontId="7" fillId="33" borderId="17" xfId="53" applyNumberFormat="1" applyFont="1" applyFill="1" applyBorder="1" applyAlignment="1" applyProtection="1">
      <alignment horizontal="center" vertical="center" wrapText="1"/>
      <protection hidden="1"/>
    </xf>
    <xf numFmtId="184" fontId="5" fillId="33" borderId="37" xfId="53" applyNumberFormat="1" applyFont="1" applyFill="1" applyBorder="1" applyAlignment="1" applyProtection="1">
      <alignment horizontal="left" wrapText="1"/>
      <protection hidden="1"/>
    </xf>
    <xf numFmtId="0" fontId="6" fillId="0" borderId="0" xfId="0" applyFont="1" applyFill="1" applyAlignment="1">
      <alignment horizontal="center" wrapText="1"/>
    </xf>
    <xf numFmtId="0" fontId="13" fillId="0" borderId="10" xfId="0" applyFont="1" applyFill="1" applyBorder="1" applyAlignment="1">
      <alignment horizontal="center" wrapText="1"/>
    </xf>
    <xf numFmtId="0" fontId="13" fillId="0" borderId="42" xfId="0" applyFont="1" applyFill="1" applyBorder="1" applyAlignment="1">
      <alignment wrapText="1"/>
    </xf>
    <xf numFmtId="0" fontId="13" fillId="0" borderId="41" xfId="0" applyFont="1" applyFill="1" applyBorder="1" applyAlignment="1">
      <alignment wrapText="1"/>
    </xf>
    <xf numFmtId="0" fontId="13" fillId="0" borderId="40" xfId="0" applyFont="1" applyFill="1" applyBorder="1" applyAlignment="1">
      <alignment wrapText="1"/>
    </xf>
    <xf numFmtId="0" fontId="6" fillId="0" borderId="0" xfId="0" applyFont="1" applyFill="1" applyAlignment="1">
      <alignment horizontal="center"/>
    </xf>
    <xf numFmtId="0" fontId="34" fillId="0" borderId="42" xfId="0" applyFont="1" applyBorder="1" applyAlignment="1">
      <alignment wrapText="1"/>
    </xf>
    <xf numFmtId="0" fontId="34" fillId="0" borderId="40" xfId="0" applyFont="1" applyBorder="1" applyAlignment="1">
      <alignment wrapText="1"/>
    </xf>
    <xf numFmtId="0" fontId="13" fillId="0" borderId="42" xfId="0" applyFont="1" applyBorder="1" applyAlignment="1">
      <alignment wrapText="1"/>
    </xf>
    <xf numFmtId="0" fontId="13" fillId="0" borderId="40" xfId="0" applyFont="1" applyBorder="1" applyAlignment="1">
      <alignment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3" xfId="56"/>
    <cellStyle name="Обычный 4" xfId="57"/>
    <cellStyle name="Обычный 4 2" xfId="58"/>
    <cellStyle name="Обычный_tmp" xfId="59"/>
    <cellStyle name="Обычный_tmp 2 2" xfId="60"/>
    <cellStyle name="Обычный_Прил. к Закону с поправками" xfId="61"/>
    <cellStyle name="Followed Hyperlink" xfId="62"/>
    <cellStyle name="Плохой" xfId="63"/>
    <cellStyle name="Пояснение" xfId="64"/>
    <cellStyle name="Примечание" xfId="65"/>
    <cellStyle name="Percent" xfId="66"/>
    <cellStyle name="Процентный 2" xfId="67"/>
    <cellStyle name="Связанная ячейка" xfId="68"/>
    <cellStyle name="Текст предупреждения" xfId="69"/>
    <cellStyle name="Comma" xfId="70"/>
    <cellStyle name="Comma [0]" xfId="71"/>
    <cellStyle name="Финансовый 2" xfId="72"/>
    <cellStyle name="Финансовый 3"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2012%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erver\fku_docs\Budjet\1%20&#1076;&#1077;&#1083;&#1086;%2004-03-04%20&#1041;&#1070;&#1044;&#1046;&#1045;&#1058;\&#1041;&#1102;&#1076;&#1078;&#1077;&#1090;%202010%20&#1075;&#1086;&#1076;\7.%20&#1040;&#1055;&#1056;&#1045;&#1051;&#1068;%20%20&#1055;&#1054;&#1055;&#1056;&#1040;&#1042;&#1050;&#1048;%202010\2010-03-29%20&#1044;&#1086;&#1082;&#1091;&#1084;&#1077;&#1085;&#1090;&#1099;%20&#1085;&#1072;%20&#1044;&#1091;&#1084;&#1091;\&#1055;&#1088;&#1080;&#1083;&#1086;&#1078;&#1077;&#1085;&#1080;&#1103;%2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униципальные гарантии"/>
    </sheetNames>
    <sheetDataSet>
      <sheetData sheetId="0">
        <row r="16">
          <cell r="H16">
            <v>0</v>
          </cell>
        </row>
        <row r="17">
          <cell r="H17">
            <v>34277.84574999999</v>
          </cell>
        </row>
        <row r="18">
          <cell r="H18">
            <v>0</v>
          </cell>
        </row>
        <row r="19">
          <cell r="H19">
            <v>0</v>
          </cell>
        </row>
        <row r="20">
          <cell r="H20">
            <v>4500</v>
          </cell>
        </row>
        <row r="21">
          <cell r="H21">
            <v>382.3357</v>
          </cell>
        </row>
        <row r="22">
          <cell r="H2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s>
    <sheetDataSet>
      <sheetData sheetId="11">
        <row r="20">
          <cell r="E20">
            <v>39160.18145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L263"/>
  <sheetViews>
    <sheetView zoomScale="80" zoomScaleNormal="80" zoomScaleSheetLayoutView="100" zoomScalePageLayoutView="0" workbookViewId="0" topLeftCell="A1">
      <selection activeCell="D7" sqref="D7"/>
    </sheetView>
  </sheetViews>
  <sheetFormatPr defaultColWidth="9.00390625" defaultRowHeight="12.75"/>
  <cols>
    <col min="1" max="1" width="5.375" style="2" customWidth="1"/>
    <col min="2" max="2" width="9.125" style="2" customWidth="1"/>
    <col min="3" max="3" width="29.875" style="2" customWidth="1"/>
    <col min="4" max="4" width="112.75390625" style="4" customWidth="1"/>
    <col min="5" max="5" width="14.125" style="4" customWidth="1"/>
    <col min="6" max="16384" width="9.125" style="4" customWidth="1"/>
  </cols>
  <sheetData>
    <row r="1" spans="3:4" ht="16.5" customHeight="1">
      <c r="C1" s="10"/>
      <c r="D1" s="11" t="s">
        <v>1370</v>
      </c>
    </row>
    <row r="2" spans="3:4" ht="16.5" customHeight="1">
      <c r="C2" s="10"/>
      <c r="D2" s="11" t="s">
        <v>1479</v>
      </c>
    </row>
    <row r="3" spans="3:4" ht="16.5" customHeight="1">
      <c r="C3" s="12"/>
      <c r="D3" s="11" t="s">
        <v>1480</v>
      </c>
    </row>
    <row r="4" spans="3:5" ht="16.5" customHeight="1">
      <c r="C4" s="579" t="s">
        <v>1489</v>
      </c>
      <c r="D4" s="579"/>
      <c r="E4" s="3"/>
    </row>
    <row r="5" spans="3:5" ht="16.5" customHeight="1">
      <c r="C5" s="3"/>
      <c r="D5" s="3" t="s">
        <v>1487</v>
      </c>
      <c r="E5" s="3"/>
    </row>
    <row r="6" spans="3:5" ht="16.5" customHeight="1">
      <c r="C6" s="3"/>
      <c r="D6" s="3" t="s">
        <v>1488</v>
      </c>
      <c r="E6" s="3"/>
    </row>
    <row r="7" spans="3:4" ht="16.5" customHeight="1">
      <c r="C7" s="12"/>
      <c r="D7" s="11" t="s">
        <v>1701</v>
      </c>
    </row>
    <row r="8" spans="3:4" ht="16.5" customHeight="1">
      <c r="C8" s="12"/>
      <c r="D8" s="13"/>
    </row>
    <row r="9" spans="3:4" ht="16.5" customHeight="1">
      <c r="C9" s="580" t="s">
        <v>1370</v>
      </c>
      <c r="D9" s="580"/>
    </row>
    <row r="10" spans="3:5" ht="16.5" customHeight="1">
      <c r="C10" s="1"/>
      <c r="D10" s="1" t="s">
        <v>1479</v>
      </c>
      <c r="E10" s="1"/>
    </row>
    <row r="11" spans="3:5" ht="16.5" customHeight="1">
      <c r="C11" s="580" t="s">
        <v>1480</v>
      </c>
      <c r="D11" s="580"/>
      <c r="E11" s="1"/>
    </row>
    <row r="12" spans="3:5" ht="16.5" customHeight="1">
      <c r="C12" s="579" t="s">
        <v>1487</v>
      </c>
      <c r="D12" s="579"/>
      <c r="E12" s="1"/>
    </row>
    <row r="13" spans="3:5" ht="16.5" customHeight="1">
      <c r="C13" s="3"/>
      <c r="D13" s="3" t="s">
        <v>1488</v>
      </c>
      <c r="E13" s="1"/>
    </row>
    <row r="14" spans="3:5" ht="16.5" customHeight="1">
      <c r="C14" s="579" t="s">
        <v>1481</v>
      </c>
      <c r="D14" s="579"/>
      <c r="E14" s="1"/>
    </row>
    <row r="15" spans="3:4" ht="15">
      <c r="C15" s="579"/>
      <c r="D15" s="579"/>
    </row>
    <row r="16" spans="3:4" ht="15">
      <c r="C16" s="3"/>
      <c r="D16" s="3"/>
    </row>
    <row r="17" spans="1:4" ht="17.25" customHeight="1">
      <c r="A17" s="595" t="s">
        <v>1347</v>
      </c>
      <c r="B17" s="595"/>
      <c r="C17" s="595"/>
      <c r="D17" s="595"/>
    </row>
    <row r="18" spans="3:4" ht="10.5" customHeight="1">
      <c r="C18" s="14"/>
      <c r="D18" s="15"/>
    </row>
    <row r="19" spans="1:4" ht="15">
      <c r="A19" s="587" t="s">
        <v>1490</v>
      </c>
      <c r="B19" s="596" t="s">
        <v>1323</v>
      </c>
      <c r="C19" s="596"/>
      <c r="D19" s="597" t="s">
        <v>1522</v>
      </c>
    </row>
    <row r="20" spans="1:4" ht="77.25" customHeight="1">
      <c r="A20" s="588"/>
      <c r="B20" s="16" t="s">
        <v>1527</v>
      </c>
      <c r="C20" s="16" t="s">
        <v>1523</v>
      </c>
      <c r="D20" s="598"/>
    </row>
    <row r="21" spans="1:4" s="42" customFormat="1" ht="12">
      <c r="A21" s="39">
        <v>1</v>
      </c>
      <c r="B21" s="40">
        <v>2</v>
      </c>
      <c r="C21" s="40">
        <v>3</v>
      </c>
      <c r="D21" s="41">
        <v>4</v>
      </c>
    </row>
    <row r="22" spans="1:4" s="7" customFormat="1" ht="21" customHeight="1">
      <c r="A22" s="17" t="s">
        <v>1492</v>
      </c>
      <c r="B22" s="18">
        <v>900</v>
      </c>
      <c r="C22" s="583" t="s">
        <v>1328</v>
      </c>
      <c r="D22" s="584"/>
    </row>
    <row r="23" spans="1:4" s="7" customFormat="1" ht="36.75" customHeight="1">
      <c r="A23" s="19"/>
      <c r="B23" s="20">
        <v>900</v>
      </c>
      <c r="C23" s="21" t="s">
        <v>1330</v>
      </c>
      <c r="D23" s="22" t="s">
        <v>1342</v>
      </c>
    </row>
    <row r="24" spans="1:4" s="7" customFormat="1" ht="32.25" customHeight="1">
      <c r="A24" s="19"/>
      <c r="B24" s="20">
        <v>900</v>
      </c>
      <c r="C24" s="21" t="s">
        <v>1334</v>
      </c>
      <c r="D24" s="22" t="s">
        <v>1351</v>
      </c>
    </row>
    <row r="25" spans="1:4" s="7" customFormat="1" ht="17.25" customHeight="1">
      <c r="A25" s="19"/>
      <c r="B25" s="20">
        <v>900</v>
      </c>
      <c r="C25" s="21" t="s">
        <v>1358</v>
      </c>
      <c r="D25" s="22" t="s">
        <v>1357</v>
      </c>
    </row>
    <row r="26" spans="1:4" s="7" customFormat="1" ht="17.25" customHeight="1">
      <c r="A26" s="19"/>
      <c r="B26" s="20">
        <v>900</v>
      </c>
      <c r="C26" s="21" t="s">
        <v>1331</v>
      </c>
      <c r="D26" s="22" t="s">
        <v>1343</v>
      </c>
    </row>
    <row r="27" spans="1:4" s="7" customFormat="1" ht="27" customHeight="1">
      <c r="A27" s="19"/>
      <c r="B27" s="20">
        <v>900</v>
      </c>
      <c r="C27" s="21" t="s">
        <v>1359</v>
      </c>
      <c r="D27" s="22" t="s">
        <v>1524</v>
      </c>
    </row>
    <row r="28" spans="1:4" s="7" customFormat="1" ht="30">
      <c r="A28" s="19"/>
      <c r="B28" s="20">
        <v>900</v>
      </c>
      <c r="C28" s="21" t="s">
        <v>1030</v>
      </c>
      <c r="D28" s="22" t="s">
        <v>1029</v>
      </c>
    </row>
    <row r="29" spans="1:4" s="7" customFormat="1" ht="21" customHeight="1">
      <c r="A29" s="19"/>
      <c r="B29" s="20">
        <v>900</v>
      </c>
      <c r="C29" s="21" t="s">
        <v>1332</v>
      </c>
      <c r="D29" s="22" t="s">
        <v>1344</v>
      </c>
    </row>
    <row r="30" spans="1:4" s="7" customFormat="1" ht="32.25" customHeight="1">
      <c r="A30" s="19"/>
      <c r="B30" s="20">
        <v>900</v>
      </c>
      <c r="C30" s="21" t="s">
        <v>1320</v>
      </c>
      <c r="D30" s="22" t="s">
        <v>1037</v>
      </c>
    </row>
    <row r="31" spans="1:4" s="7" customFormat="1" ht="18" customHeight="1">
      <c r="A31" s="19"/>
      <c r="B31" s="20">
        <v>900</v>
      </c>
      <c r="C31" s="21" t="s">
        <v>1319</v>
      </c>
      <c r="D31" s="22" t="s">
        <v>1038</v>
      </c>
    </row>
    <row r="32" spans="1:4" s="7" customFormat="1" ht="30" customHeight="1">
      <c r="A32" s="19"/>
      <c r="B32" s="20">
        <v>900</v>
      </c>
      <c r="C32" s="21" t="s">
        <v>1313</v>
      </c>
      <c r="D32" s="22" t="s">
        <v>1044</v>
      </c>
    </row>
    <row r="33" spans="1:4" s="7" customFormat="1" ht="20.25" customHeight="1">
      <c r="A33" s="19"/>
      <c r="B33" s="20">
        <v>900</v>
      </c>
      <c r="C33" s="21" t="s">
        <v>1362</v>
      </c>
      <c r="D33" s="22" t="s">
        <v>1363</v>
      </c>
    </row>
    <row r="34" spans="1:4" s="7" customFormat="1" ht="27.75" customHeight="1">
      <c r="A34" s="19"/>
      <c r="B34" s="20">
        <v>900</v>
      </c>
      <c r="C34" s="21" t="s">
        <v>1304</v>
      </c>
      <c r="D34" s="22" t="s">
        <v>1052</v>
      </c>
    </row>
    <row r="35" spans="1:4" s="7" customFormat="1" ht="18" customHeight="1">
      <c r="A35" s="19"/>
      <c r="B35" s="20">
        <v>900</v>
      </c>
      <c r="C35" s="21" t="s">
        <v>1333</v>
      </c>
      <c r="D35" s="22" t="s">
        <v>1349</v>
      </c>
    </row>
    <row r="36" spans="1:4" s="7" customFormat="1" ht="57.75" customHeight="1">
      <c r="A36" s="19"/>
      <c r="B36" s="20">
        <v>900</v>
      </c>
      <c r="C36" s="21" t="s">
        <v>1360</v>
      </c>
      <c r="D36" s="22" t="s">
        <v>1361</v>
      </c>
    </row>
    <row r="37" spans="1:4" s="7" customFormat="1" ht="20.25" customHeight="1">
      <c r="A37" s="23" t="s">
        <v>1493</v>
      </c>
      <c r="B37" s="24">
        <v>901</v>
      </c>
      <c r="C37" s="581" t="s">
        <v>1346</v>
      </c>
      <c r="D37" s="582"/>
    </row>
    <row r="38" spans="1:4" s="7" customFormat="1" ht="29.25" customHeight="1">
      <c r="A38" s="19"/>
      <c r="B38" s="20">
        <v>901</v>
      </c>
      <c r="C38" s="25" t="s">
        <v>1324</v>
      </c>
      <c r="D38" s="22" t="s">
        <v>1329</v>
      </c>
    </row>
    <row r="39" spans="1:4" s="7" customFormat="1" ht="19.5" customHeight="1">
      <c r="A39" s="19"/>
      <c r="B39" s="20">
        <v>901</v>
      </c>
      <c r="C39" s="25" t="s">
        <v>1331</v>
      </c>
      <c r="D39" s="22" t="s">
        <v>1343</v>
      </c>
    </row>
    <row r="40" spans="1:4" s="7" customFormat="1" ht="19.5" customHeight="1">
      <c r="A40" s="19"/>
      <c r="B40" s="20">
        <v>901</v>
      </c>
      <c r="C40" s="25" t="s">
        <v>1319</v>
      </c>
      <c r="D40" s="22" t="s">
        <v>1038</v>
      </c>
    </row>
    <row r="41" spans="1:4" s="7" customFormat="1" ht="30" customHeight="1">
      <c r="A41" s="19"/>
      <c r="B41" s="20">
        <v>901</v>
      </c>
      <c r="C41" s="25" t="s">
        <v>1312</v>
      </c>
      <c r="D41" s="22" t="s">
        <v>1039</v>
      </c>
    </row>
    <row r="42" spans="1:4" s="7" customFormat="1" ht="28.5" customHeight="1">
      <c r="A42" s="19"/>
      <c r="B42" s="20">
        <v>901</v>
      </c>
      <c r="C42" s="25" t="s">
        <v>1304</v>
      </c>
      <c r="D42" s="22" t="s">
        <v>1052</v>
      </c>
    </row>
    <row r="43" spans="1:4" s="7" customFormat="1" ht="22.5" customHeight="1">
      <c r="A43" s="23" t="s">
        <v>1494</v>
      </c>
      <c r="B43" s="24">
        <v>903</v>
      </c>
      <c r="C43" s="581" t="s">
        <v>1031</v>
      </c>
      <c r="D43" s="582"/>
    </row>
    <row r="44" spans="1:4" s="7" customFormat="1" ht="30" customHeight="1">
      <c r="A44" s="19"/>
      <c r="B44" s="20">
        <v>903</v>
      </c>
      <c r="C44" s="25" t="s">
        <v>1334</v>
      </c>
      <c r="D44" s="22" t="s">
        <v>1351</v>
      </c>
    </row>
    <row r="45" spans="1:4" s="7" customFormat="1" ht="30">
      <c r="A45" s="19"/>
      <c r="B45" s="20">
        <v>903</v>
      </c>
      <c r="C45" s="25" t="s">
        <v>1335</v>
      </c>
      <c r="D45" s="22" t="s">
        <v>1032</v>
      </c>
    </row>
    <row r="46" spans="1:4" s="7" customFormat="1" ht="21.75" customHeight="1">
      <c r="A46" s="19"/>
      <c r="B46" s="20">
        <v>903</v>
      </c>
      <c r="C46" s="25" t="s">
        <v>1331</v>
      </c>
      <c r="D46" s="22" t="s">
        <v>1343</v>
      </c>
    </row>
    <row r="47" spans="1:4" s="7" customFormat="1" ht="25.5" customHeight="1">
      <c r="A47" s="23" t="s">
        <v>1495</v>
      </c>
      <c r="B47" s="24">
        <v>905</v>
      </c>
      <c r="C47" s="581" t="s">
        <v>1033</v>
      </c>
      <c r="D47" s="582"/>
    </row>
    <row r="48" spans="1:4" s="7" customFormat="1" ht="33" customHeight="1">
      <c r="A48" s="19"/>
      <c r="B48" s="20">
        <v>905</v>
      </c>
      <c r="C48" s="25" t="s">
        <v>1336</v>
      </c>
      <c r="D48" s="22" t="s">
        <v>1034</v>
      </c>
    </row>
    <row r="49" spans="1:4" s="7" customFormat="1" ht="30">
      <c r="A49" s="19"/>
      <c r="B49" s="20">
        <v>905</v>
      </c>
      <c r="C49" s="25" t="s">
        <v>1334</v>
      </c>
      <c r="D49" s="22" t="s">
        <v>1351</v>
      </c>
    </row>
    <row r="50" spans="1:4" s="7" customFormat="1" ht="16.5" customHeight="1">
      <c r="A50" s="19"/>
      <c r="B50" s="20">
        <v>905</v>
      </c>
      <c r="C50" s="25" t="s">
        <v>1079</v>
      </c>
      <c r="D50" s="22" t="s">
        <v>1078</v>
      </c>
    </row>
    <row r="51" spans="1:4" s="7" customFormat="1" ht="15">
      <c r="A51" s="19"/>
      <c r="B51" s="20">
        <v>905</v>
      </c>
      <c r="C51" s="25" t="s">
        <v>1331</v>
      </c>
      <c r="D51" s="22" t="s">
        <v>1343</v>
      </c>
    </row>
    <row r="52" spans="1:4" s="7" customFormat="1" ht="28.5" customHeight="1">
      <c r="A52" s="19"/>
      <c r="B52" s="20">
        <v>905</v>
      </c>
      <c r="C52" s="25" t="s">
        <v>1077</v>
      </c>
      <c r="D52" s="22" t="s">
        <v>1076</v>
      </c>
    </row>
    <row r="53" spans="1:4" s="7" customFormat="1" ht="21" customHeight="1">
      <c r="A53" s="19"/>
      <c r="B53" s="20">
        <v>905</v>
      </c>
      <c r="C53" s="25" t="s">
        <v>1075</v>
      </c>
      <c r="D53" s="22" t="s">
        <v>1074</v>
      </c>
    </row>
    <row r="54" spans="1:4" s="7" customFormat="1" ht="31.5" customHeight="1">
      <c r="A54" s="19"/>
      <c r="B54" s="20">
        <v>905</v>
      </c>
      <c r="C54" s="25" t="s">
        <v>1073</v>
      </c>
      <c r="D54" s="22" t="s">
        <v>1072</v>
      </c>
    </row>
    <row r="55" spans="1:4" s="7" customFormat="1" ht="21" customHeight="1">
      <c r="A55" s="19"/>
      <c r="B55" s="20">
        <v>905</v>
      </c>
      <c r="C55" s="25" t="s">
        <v>1318</v>
      </c>
      <c r="D55" s="22" t="s">
        <v>1038</v>
      </c>
    </row>
    <row r="56" spans="1:4" s="7" customFormat="1" ht="21" customHeight="1">
      <c r="A56" s="19"/>
      <c r="B56" s="20">
        <v>905</v>
      </c>
      <c r="C56" s="25" t="s">
        <v>1317</v>
      </c>
      <c r="D56" s="22" t="s">
        <v>1071</v>
      </c>
    </row>
    <row r="57" spans="1:4" s="7" customFormat="1" ht="21" customHeight="1">
      <c r="A57" s="19"/>
      <c r="B57" s="20">
        <v>905</v>
      </c>
      <c r="C57" s="25" t="s">
        <v>1316</v>
      </c>
      <c r="D57" s="22" t="s">
        <v>1070</v>
      </c>
    </row>
    <row r="58" spans="1:4" s="7" customFormat="1" ht="30">
      <c r="A58" s="19"/>
      <c r="B58" s="20">
        <v>905</v>
      </c>
      <c r="C58" s="25" t="s">
        <v>1315</v>
      </c>
      <c r="D58" s="22" t="s">
        <v>1069</v>
      </c>
    </row>
    <row r="59" spans="1:4" s="7" customFormat="1" ht="23.25" customHeight="1">
      <c r="A59" s="19"/>
      <c r="B59" s="20">
        <v>905</v>
      </c>
      <c r="C59" s="25" t="s">
        <v>1314</v>
      </c>
      <c r="D59" s="22" t="s">
        <v>1040</v>
      </c>
    </row>
    <row r="60" spans="1:4" s="7" customFormat="1" ht="32.25" customHeight="1">
      <c r="A60" s="19"/>
      <c r="B60" s="20">
        <v>905</v>
      </c>
      <c r="C60" s="25" t="s">
        <v>1313</v>
      </c>
      <c r="D60" s="22" t="s">
        <v>1044</v>
      </c>
    </row>
    <row r="61" spans="1:4" s="7" customFormat="1" ht="30" customHeight="1">
      <c r="A61" s="19"/>
      <c r="B61" s="20">
        <v>905</v>
      </c>
      <c r="C61" s="25" t="s">
        <v>1312</v>
      </c>
      <c r="D61" s="22" t="s">
        <v>1041</v>
      </c>
    </row>
    <row r="62" spans="1:4" s="7" customFormat="1" ht="44.25" customHeight="1">
      <c r="A62" s="19"/>
      <c r="B62" s="20">
        <v>905</v>
      </c>
      <c r="C62" s="25" t="s">
        <v>1311</v>
      </c>
      <c r="D62" s="22" t="s">
        <v>1047</v>
      </c>
    </row>
    <row r="63" spans="1:4" s="7" customFormat="1" ht="30">
      <c r="A63" s="19"/>
      <c r="B63" s="20">
        <v>905</v>
      </c>
      <c r="C63" s="25" t="s">
        <v>1310</v>
      </c>
      <c r="D63" s="22" t="s">
        <v>1042</v>
      </c>
    </row>
    <row r="64" spans="1:4" s="7" customFormat="1" ht="45" customHeight="1">
      <c r="A64" s="19"/>
      <c r="B64" s="20">
        <v>905</v>
      </c>
      <c r="C64" s="25" t="s">
        <v>1308</v>
      </c>
      <c r="D64" s="22" t="s">
        <v>1043</v>
      </c>
    </row>
    <row r="65" spans="1:4" s="7" customFormat="1" ht="30">
      <c r="A65" s="19"/>
      <c r="B65" s="20">
        <v>905</v>
      </c>
      <c r="C65" s="25" t="s">
        <v>1307</v>
      </c>
      <c r="D65" s="22" t="s">
        <v>1045</v>
      </c>
    </row>
    <row r="66" spans="1:4" s="7" customFormat="1" ht="30" customHeight="1">
      <c r="A66" s="19"/>
      <c r="B66" s="20">
        <v>905</v>
      </c>
      <c r="C66" s="25" t="s">
        <v>1306</v>
      </c>
      <c r="D66" s="22" t="s">
        <v>1048</v>
      </c>
    </row>
    <row r="67" spans="1:4" s="7" customFormat="1" ht="45">
      <c r="A67" s="19"/>
      <c r="B67" s="20">
        <v>905</v>
      </c>
      <c r="C67" s="25" t="s">
        <v>1309</v>
      </c>
      <c r="D67" s="22" t="s">
        <v>1049</v>
      </c>
    </row>
    <row r="68" spans="1:4" s="7" customFormat="1" ht="21.75" customHeight="1">
      <c r="A68" s="19"/>
      <c r="B68" s="20">
        <v>905</v>
      </c>
      <c r="C68" s="25" t="s">
        <v>1302</v>
      </c>
      <c r="D68" s="22" t="s">
        <v>1046</v>
      </c>
    </row>
    <row r="69" spans="1:4" s="7" customFormat="1" ht="30">
      <c r="A69" s="19"/>
      <c r="B69" s="20">
        <v>905</v>
      </c>
      <c r="C69" s="25" t="s">
        <v>1305</v>
      </c>
      <c r="D69" s="22" t="s">
        <v>1050</v>
      </c>
    </row>
    <row r="70" spans="1:4" s="7" customFormat="1" ht="18.75" customHeight="1">
      <c r="A70" s="19"/>
      <c r="B70" s="20">
        <v>905</v>
      </c>
      <c r="C70" s="21" t="s">
        <v>1362</v>
      </c>
      <c r="D70" s="22" t="s">
        <v>1363</v>
      </c>
    </row>
    <row r="71" spans="1:4" s="7" customFormat="1" ht="18.75" customHeight="1">
      <c r="A71" s="19"/>
      <c r="B71" s="20">
        <v>905</v>
      </c>
      <c r="C71" s="25" t="s">
        <v>1303</v>
      </c>
      <c r="D71" s="22" t="s">
        <v>1051</v>
      </c>
    </row>
    <row r="72" spans="1:4" s="7" customFormat="1" ht="32.25" customHeight="1">
      <c r="A72" s="19"/>
      <c r="B72" s="20">
        <v>905</v>
      </c>
      <c r="C72" s="25" t="s">
        <v>1304</v>
      </c>
      <c r="D72" s="22" t="s">
        <v>1052</v>
      </c>
    </row>
    <row r="73" spans="1:4" s="7" customFormat="1" ht="18.75" customHeight="1">
      <c r="A73" s="19"/>
      <c r="B73" s="20">
        <v>905</v>
      </c>
      <c r="C73" s="25" t="s">
        <v>1333</v>
      </c>
      <c r="D73" s="22" t="s">
        <v>1345</v>
      </c>
    </row>
    <row r="74" spans="1:4" s="7" customFormat="1" ht="33" customHeight="1">
      <c r="A74" s="19"/>
      <c r="B74" s="20">
        <v>905</v>
      </c>
      <c r="C74" s="25" t="s">
        <v>1056</v>
      </c>
      <c r="D74" s="22" t="s">
        <v>1055</v>
      </c>
    </row>
    <row r="75" spans="1:4" s="7" customFormat="1" ht="33" customHeight="1">
      <c r="A75" s="19"/>
      <c r="B75" s="20">
        <v>905</v>
      </c>
      <c r="C75" s="25" t="s">
        <v>1337</v>
      </c>
      <c r="D75" s="22" t="s">
        <v>1035</v>
      </c>
    </row>
    <row r="76" spans="1:4" s="7" customFormat="1" ht="33" customHeight="1">
      <c r="A76" s="19"/>
      <c r="B76" s="20">
        <v>905</v>
      </c>
      <c r="C76" s="25" t="s">
        <v>1338</v>
      </c>
      <c r="D76" s="22" t="s">
        <v>1107</v>
      </c>
    </row>
    <row r="77" spans="1:4" s="7" customFormat="1" ht="38.25" customHeight="1">
      <c r="A77" s="19"/>
      <c r="B77" s="20">
        <v>905</v>
      </c>
      <c r="C77" s="25" t="s">
        <v>1348</v>
      </c>
      <c r="D77" s="22" t="s">
        <v>1057</v>
      </c>
    </row>
    <row r="78" spans="1:4" s="7" customFormat="1" ht="46.5" customHeight="1">
      <c r="A78" s="19"/>
      <c r="B78" s="20">
        <v>905</v>
      </c>
      <c r="C78" s="25" t="s">
        <v>1059</v>
      </c>
      <c r="D78" s="22" t="s">
        <v>1058</v>
      </c>
    </row>
    <row r="79" spans="1:4" s="7" customFormat="1" ht="33" customHeight="1">
      <c r="A79" s="19"/>
      <c r="B79" s="20">
        <v>905</v>
      </c>
      <c r="C79" s="25" t="s">
        <v>1054</v>
      </c>
      <c r="D79" s="22" t="s">
        <v>1060</v>
      </c>
    </row>
    <row r="80" spans="1:4" s="7" customFormat="1" ht="44.25" customHeight="1">
      <c r="A80" s="19"/>
      <c r="B80" s="20">
        <v>905</v>
      </c>
      <c r="C80" s="25" t="s">
        <v>1062</v>
      </c>
      <c r="D80" s="22" t="s">
        <v>1061</v>
      </c>
    </row>
    <row r="81" spans="1:4" s="7" customFormat="1" ht="44.25" customHeight="1">
      <c r="A81" s="19"/>
      <c r="B81" s="20">
        <v>905</v>
      </c>
      <c r="C81" s="25" t="s">
        <v>1064</v>
      </c>
      <c r="D81" s="22" t="s">
        <v>1063</v>
      </c>
    </row>
    <row r="82" spans="1:4" s="7" customFormat="1" ht="33" customHeight="1">
      <c r="A82" s="19"/>
      <c r="B82" s="20">
        <v>905</v>
      </c>
      <c r="C82" s="25" t="s">
        <v>1066</v>
      </c>
      <c r="D82" s="22" t="s">
        <v>1065</v>
      </c>
    </row>
    <row r="83" spans="1:4" s="7" customFormat="1" ht="30">
      <c r="A83" s="19"/>
      <c r="B83" s="20">
        <v>905</v>
      </c>
      <c r="C83" s="25" t="s">
        <v>1339</v>
      </c>
      <c r="D83" s="22" t="s">
        <v>1036</v>
      </c>
    </row>
    <row r="84" spans="1:4" s="7" customFormat="1" ht="16.5" customHeight="1">
      <c r="A84" s="19"/>
      <c r="B84" s="20">
        <v>905</v>
      </c>
      <c r="C84" s="25" t="s">
        <v>1068</v>
      </c>
      <c r="D84" s="22" t="s">
        <v>1067</v>
      </c>
    </row>
    <row r="85" spans="1:4" s="7" customFormat="1" ht="24" customHeight="1">
      <c r="A85" s="23" t="s">
        <v>1496</v>
      </c>
      <c r="B85" s="24">
        <v>918</v>
      </c>
      <c r="C85" s="581" t="s">
        <v>1321</v>
      </c>
      <c r="D85" s="582"/>
    </row>
    <row r="86" spans="1:4" s="7" customFormat="1" ht="31.5" customHeight="1">
      <c r="A86" s="19"/>
      <c r="B86" s="20">
        <v>918</v>
      </c>
      <c r="C86" s="25" t="s">
        <v>1081</v>
      </c>
      <c r="D86" s="22" t="s">
        <v>1080</v>
      </c>
    </row>
    <row r="87" spans="1:4" s="7" customFormat="1" ht="31.5" customHeight="1">
      <c r="A87" s="19"/>
      <c r="B87" s="20">
        <v>918</v>
      </c>
      <c r="C87" s="25" t="s">
        <v>1301</v>
      </c>
      <c r="D87" s="22" t="s">
        <v>1353</v>
      </c>
    </row>
    <row r="88" spans="1:4" s="7" customFormat="1" ht="45">
      <c r="A88" s="19"/>
      <c r="B88" s="20">
        <v>918</v>
      </c>
      <c r="C88" s="25" t="s">
        <v>1300</v>
      </c>
      <c r="D88" s="22" t="s">
        <v>1083</v>
      </c>
    </row>
    <row r="89" spans="1:4" s="7" customFormat="1" ht="30" customHeight="1">
      <c r="A89" s="19"/>
      <c r="B89" s="20">
        <v>918</v>
      </c>
      <c r="C89" s="25" t="s">
        <v>1299</v>
      </c>
      <c r="D89" s="22" t="s">
        <v>1354</v>
      </c>
    </row>
    <row r="90" spans="1:4" s="7" customFormat="1" ht="45" customHeight="1">
      <c r="A90" s="19"/>
      <c r="B90" s="20">
        <v>918</v>
      </c>
      <c r="C90" s="25" t="s">
        <v>1298</v>
      </c>
      <c r="D90" s="22" t="s">
        <v>1085</v>
      </c>
    </row>
    <row r="91" spans="1:4" s="7" customFormat="1" ht="17.25" customHeight="1">
      <c r="A91" s="19"/>
      <c r="B91" s="20">
        <v>918</v>
      </c>
      <c r="C91" s="25" t="s">
        <v>1087</v>
      </c>
      <c r="D91" s="22" t="s">
        <v>1086</v>
      </c>
    </row>
    <row r="92" spans="1:4" s="7" customFormat="1" ht="48.75" customHeight="1">
      <c r="A92" s="19"/>
      <c r="B92" s="20">
        <v>918</v>
      </c>
      <c r="C92" s="25" t="s">
        <v>1350</v>
      </c>
      <c r="D92" s="22" t="s">
        <v>1325</v>
      </c>
    </row>
    <row r="93" spans="1:4" s="7" customFormat="1" ht="45">
      <c r="A93" s="19"/>
      <c r="B93" s="20">
        <v>918</v>
      </c>
      <c r="C93" s="25" t="s">
        <v>1089</v>
      </c>
      <c r="D93" s="22" t="s">
        <v>1088</v>
      </c>
    </row>
    <row r="94" spans="1:4" s="7" customFormat="1" ht="48.75" customHeight="1">
      <c r="A94" s="19"/>
      <c r="B94" s="20">
        <v>918</v>
      </c>
      <c r="C94" s="25" t="s">
        <v>1327</v>
      </c>
      <c r="D94" s="22" t="s">
        <v>1325</v>
      </c>
    </row>
    <row r="95" spans="1:4" s="7" customFormat="1" ht="45">
      <c r="A95" s="19"/>
      <c r="B95" s="20">
        <v>918</v>
      </c>
      <c r="C95" s="25" t="s">
        <v>1091</v>
      </c>
      <c r="D95" s="22" t="s">
        <v>1090</v>
      </c>
    </row>
    <row r="96" spans="1:4" s="7" customFormat="1" ht="48.75" customHeight="1">
      <c r="A96" s="19"/>
      <c r="B96" s="20">
        <v>918</v>
      </c>
      <c r="C96" s="25" t="s">
        <v>1092</v>
      </c>
      <c r="D96" s="22" t="s">
        <v>1093</v>
      </c>
    </row>
    <row r="97" spans="1:4" s="7" customFormat="1" ht="30">
      <c r="A97" s="19"/>
      <c r="B97" s="20">
        <v>918</v>
      </c>
      <c r="C97" s="25" t="s">
        <v>1097</v>
      </c>
      <c r="D97" s="22" t="s">
        <v>1094</v>
      </c>
    </row>
    <row r="98" spans="1:4" s="7" customFormat="1" ht="35.25" customHeight="1">
      <c r="A98" s="19"/>
      <c r="B98" s="26">
        <v>918</v>
      </c>
      <c r="C98" s="25" t="s">
        <v>1096</v>
      </c>
      <c r="D98" s="22" t="s">
        <v>1095</v>
      </c>
    </row>
    <row r="99" spans="1:4" s="7" customFormat="1" ht="21" customHeight="1">
      <c r="A99" s="19"/>
      <c r="B99" s="26">
        <v>918</v>
      </c>
      <c r="C99" s="25" t="s">
        <v>1099</v>
      </c>
      <c r="D99" s="22" t="s">
        <v>1098</v>
      </c>
    </row>
    <row r="100" spans="1:4" s="7" customFormat="1" ht="18.75" customHeight="1">
      <c r="A100" s="19"/>
      <c r="B100" s="26">
        <v>918</v>
      </c>
      <c r="C100" s="25" t="s">
        <v>1331</v>
      </c>
      <c r="D100" s="27" t="s">
        <v>1343</v>
      </c>
    </row>
    <row r="101" spans="1:4" s="7" customFormat="1" ht="21" customHeight="1">
      <c r="A101" s="19"/>
      <c r="B101" s="26">
        <v>918</v>
      </c>
      <c r="C101" s="25" t="s">
        <v>1101</v>
      </c>
      <c r="D101" s="27" t="s">
        <v>1100</v>
      </c>
    </row>
    <row r="102" spans="1:4" s="7" customFormat="1" ht="16.5" customHeight="1">
      <c r="A102" s="19"/>
      <c r="B102" s="26">
        <v>918</v>
      </c>
      <c r="C102" s="25" t="s">
        <v>1102</v>
      </c>
      <c r="D102" s="27" t="s">
        <v>1074</v>
      </c>
    </row>
    <row r="103" spans="1:4" s="7" customFormat="1" ht="30.75" customHeight="1">
      <c r="A103" s="19"/>
      <c r="B103" s="26">
        <v>918</v>
      </c>
      <c r="C103" s="25" t="s">
        <v>1104</v>
      </c>
      <c r="D103" s="27" t="s">
        <v>1355</v>
      </c>
    </row>
    <row r="104" spans="1:4" s="7" customFormat="1" ht="33" customHeight="1">
      <c r="A104" s="19"/>
      <c r="B104" s="26">
        <v>918</v>
      </c>
      <c r="C104" s="25" t="s">
        <v>1103</v>
      </c>
      <c r="D104" s="27" t="s">
        <v>1356</v>
      </c>
    </row>
    <row r="105" spans="1:4" s="7" customFormat="1" ht="21.75" customHeight="1">
      <c r="A105" s="19"/>
      <c r="B105" s="26">
        <v>918</v>
      </c>
      <c r="C105" s="25" t="s">
        <v>1368</v>
      </c>
      <c r="D105" s="27" t="s">
        <v>1369</v>
      </c>
    </row>
    <row r="106" spans="1:4" s="7" customFormat="1" ht="16.5" customHeight="1">
      <c r="A106" s="19"/>
      <c r="B106" s="26">
        <v>918</v>
      </c>
      <c r="C106" s="25" t="s">
        <v>1319</v>
      </c>
      <c r="D106" s="22" t="s">
        <v>1038</v>
      </c>
    </row>
    <row r="107" spans="1:4" s="7" customFormat="1" ht="30" customHeight="1">
      <c r="A107" s="19"/>
      <c r="B107" s="26">
        <v>918</v>
      </c>
      <c r="C107" s="25" t="s">
        <v>1108</v>
      </c>
      <c r="D107" s="22" t="s">
        <v>1039</v>
      </c>
    </row>
    <row r="108" spans="1:4" s="6" customFormat="1" ht="16.5" customHeight="1">
      <c r="A108" s="19"/>
      <c r="B108" s="26">
        <v>918</v>
      </c>
      <c r="C108" s="25" t="s">
        <v>1109</v>
      </c>
      <c r="D108" s="22" t="s">
        <v>1106</v>
      </c>
    </row>
    <row r="109" spans="1:4" s="6" customFormat="1" ht="20.25" customHeight="1">
      <c r="A109" s="19"/>
      <c r="B109" s="26">
        <v>918</v>
      </c>
      <c r="C109" s="25" t="s">
        <v>1110</v>
      </c>
      <c r="D109" s="22" t="s">
        <v>1046</v>
      </c>
    </row>
    <row r="110" spans="1:4" s="6" customFormat="1" ht="30">
      <c r="A110" s="19"/>
      <c r="B110" s="26">
        <v>918</v>
      </c>
      <c r="C110" s="25" t="s">
        <v>1111</v>
      </c>
      <c r="D110" s="22" t="s">
        <v>1050</v>
      </c>
    </row>
    <row r="111" spans="1:4" s="6" customFormat="1" ht="21.75" customHeight="1">
      <c r="A111" s="19"/>
      <c r="B111" s="26">
        <v>918</v>
      </c>
      <c r="C111" s="25" t="s">
        <v>1113</v>
      </c>
      <c r="D111" s="22" t="s">
        <v>1051</v>
      </c>
    </row>
    <row r="112" spans="1:4" s="6" customFormat="1" ht="28.5" customHeight="1">
      <c r="A112" s="19"/>
      <c r="B112" s="26">
        <v>918</v>
      </c>
      <c r="C112" s="25" t="s">
        <v>1114</v>
      </c>
      <c r="D112" s="22" t="s">
        <v>1052</v>
      </c>
    </row>
    <row r="113" spans="1:4" s="6" customFormat="1" ht="21.75" customHeight="1">
      <c r="A113" s="19"/>
      <c r="B113" s="26">
        <v>918</v>
      </c>
      <c r="C113" s="25" t="s">
        <v>1053</v>
      </c>
      <c r="D113" s="22" t="s">
        <v>1345</v>
      </c>
    </row>
    <row r="114" spans="1:4" s="6" customFormat="1" ht="30">
      <c r="A114" s="19"/>
      <c r="B114" s="26">
        <v>918</v>
      </c>
      <c r="C114" s="25" t="s">
        <v>1115</v>
      </c>
      <c r="D114" s="22" t="s">
        <v>1035</v>
      </c>
    </row>
    <row r="115" spans="1:4" s="6" customFormat="1" ht="30" customHeight="1">
      <c r="A115" s="19"/>
      <c r="B115" s="26">
        <v>918</v>
      </c>
      <c r="C115" s="25" t="s">
        <v>1116</v>
      </c>
      <c r="D115" s="22" t="s">
        <v>1107</v>
      </c>
    </row>
    <row r="116" spans="1:4" s="6" customFormat="1" ht="30">
      <c r="A116" s="19"/>
      <c r="B116" s="26">
        <v>918</v>
      </c>
      <c r="C116" s="25" t="s">
        <v>1117</v>
      </c>
      <c r="D116" s="22" t="s">
        <v>1057</v>
      </c>
    </row>
    <row r="117" spans="1:4" s="6" customFormat="1" ht="44.25" customHeight="1">
      <c r="A117" s="19"/>
      <c r="B117" s="26">
        <v>918</v>
      </c>
      <c r="C117" s="25" t="s">
        <v>1118</v>
      </c>
      <c r="D117" s="22" t="s">
        <v>1058</v>
      </c>
    </row>
    <row r="118" spans="1:4" s="6" customFormat="1" ht="30">
      <c r="A118" s="19"/>
      <c r="B118" s="26">
        <v>918</v>
      </c>
      <c r="C118" s="25" t="s">
        <v>1119</v>
      </c>
      <c r="D118" s="22" t="s">
        <v>1060</v>
      </c>
    </row>
    <row r="119" spans="1:4" s="6" customFormat="1" ht="31.5" customHeight="1">
      <c r="A119" s="19"/>
      <c r="B119" s="26">
        <v>918</v>
      </c>
      <c r="C119" s="25" t="s">
        <v>1120</v>
      </c>
      <c r="D119" s="22" t="s">
        <v>1065</v>
      </c>
    </row>
    <row r="120" spans="1:4" s="6" customFormat="1" ht="30">
      <c r="A120" s="19"/>
      <c r="B120" s="26">
        <v>918</v>
      </c>
      <c r="C120" s="25" t="s">
        <v>1121</v>
      </c>
      <c r="D120" s="22" t="s">
        <v>1036</v>
      </c>
    </row>
    <row r="121" spans="1:4" s="6" customFormat="1" ht="21" customHeight="1">
      <c r="A121" s="19"/>
      <c r="B121" s="26">
        <v>918</v>
      </c>
      <c r="C121" s="25" t="s">
        <v>1122</v>
      </c>
      <c r="D121" s="22" t="s">
        <v>1067</v>
      </c>
    </row>
    <row r="122" spans="1:4" s="6" customFormat="1" ht="22.5" customHeight="1">
      <c r="A122" s="23" t="s">
        <v>1497</v>
      </c>
      <c r="B122" s="24">
        <v>927</v>
      </c>
      <c r="C122" s="581" t="s">
        <v>1326</v>
      </c>
      <c r="D122" s="582"/>
    </row>
    <row r="123" spans="1:4" s="6" customFormat="1" ht="37.5" customHeight="1">
      <c r="A123" s="23"/>
      <c r="B123" s="28" t="s">
        <v>1123</v>
      </c>
      <c r="C123" s="25" t="s">
        <v>1137</v>
      </c>
      <c r="D123" s="22" t="s">
        <v>1082</v>
      </c>
    </row>
    <row r="124" spans="1:4" s="6" customFormat="1" ht="48.75" customHeight="1">
      <c r="A124" s="23"/>
      <c r="B124" s="28" t="s">
        <v>1123</v>
      </c>
      <c r="C124" s="25" t="s">
        <v>1138</v>
      </c>
      <c r="D124" s="22" t="s">
        <v>1084</v>
      </c>
    </row>
    <row r="125" spans="1:4" s="6" customFormat="1" ht="30">
      <c r="A125" s="23"/>
      <c r="B125" s="28" t="s">
        <v>1123</v>
      </c>
      <c r="C125" s="25" t="s">
        <v>1139</v>
      </c>
      <c r="D125" s="22" t="s">
        <v>1124</v>
      </c>
    </row>
    <row r="126" spans="1:4" s="6" customFormat="1" ht="23.25" customHeight="1">
      <c r="A126" s="23"/>
      <c r="B126" s="28" t="s">
        <v>1123</v>
      </c>
      <c r="C126" s="25" t="s">
        <v>1140</v>
      </c>
      <c r="D126" s="22" t="s">
        <v>1343</v>
      </c>
    </row>
    <row r="127" spans="1:4" s="6" customFormat="1" ht="30">
      <c r="A127" s="23"/>
      <c r="B127" s="20">
        <v>927</v>
      </c>
      <c r="C127" s="21" t="s">
        <v>1030</v>
      </c>
      <c r="D127" s="22" t="s">
        <v>1029</v>
      </c>
    </row>
    <row r="128" spans="1:4" s="6" customFormat="1" ht="20.25" customHeight="1">
      <c r="A128" s="23"/>
      <c r="B128" s="28" t="s">
        <v>1123</v>
      </c>
      <c r="C128" s="25" t="s">
        <v>1101</v>
      </c>
      <c r="D128" s="22" t="s">
        <v>1100</v>
      </c>
    </row>
    <row r="129" spans="1:4" s="6" customFormat="1" ht="31.5" customHeight="1">
      <c r="A129" s="23"/>
      <c r="B129" s="28" t="s">
        <v>1123</v>
      </c>
      <c r="C129" s="25" t="s">
        <v>1141</v>
      </c>
      <c r="D129" s="22" t="s">
        <v>1125</v>
      </c>
    </row>
    <row r="130" spans="1:4" s="6" customFormat="1" ht="45" customHeight="1">
      <c r="A130" s="23"/>
      <c r="B130" s="28" t="s">
        <v>1123</v>
      </c>
      <c r="C130" s="25" t="s">
        <v>1142</v>
      </c>
      <c r="D130" s="22" t="s">
        <v>1364</v>
      </c>
    </row>
    <row r="131" spans="1:4" s="6" customFormat="1" ht="25.5" customHeight="1">
      <c r="A131" s="23"/>
      <c r="B131" s="28" t="s">
        <v>1123</v>
      </c>
      <c r="C131" s="25" t="s">
        <v>1143</v>
      </c>
      <c r="D131" s="22" t="s">
        <v>1126</v>
      </c>
    </row>
    <row r="132" spans="1:4" s="6" customFormat="1" ht="19.5" customHeight="1">
      <c r="A132" s="23"/>
      <c r="B132" s="28" t="s">
        <v>1123</v>
      </c>
      <c r="C132" s="25" t="s">
        <v>1102</v>
      </c>
      <c r="D132" s="22" t="s">
        <v>1074</v>
      </c>
    </row>
    <row r="133" spans="1:4" s="6" customFormat="1" ht="33.75" customHeight="1">
      <c r="A133" s="23"/>
      <c r="B133" s="28" t="s">
        <v>1123</v>
      </c>
      <c r="C133" s="25" t="s">
        <v>1144</v>
      </c>
      <c r="D133" s="22" t="s">
        <v>1127</v>
      </c>
    </row>
    <row r="134" spans="1:4" s="6" customFormat="1" ht="27.75" customHeight="1">
      <c r="A134" s="23"/>
      <c r="B134" s="28" t="s">
        <v>1123</v>
      </c>
      <c r="C134" s="25" t="s">
        <v>1145</v>
      </c>
      <c r="D134" s="22" t="s">
        <v>1128</v>
      </c>
    </row>
    <row r="135" spans="1:4" s="6" customFormat="1" ht="30">
      <c r="A135" s="23"/>
      <c r="B135" s="28" t="s">
        <v>1123</v>
      </c>
      <c r="C135" s="25" t="s">
        <v>1146</v>
      </c>
      <c r="D135" s="22" t="s">
        <v>1129</v>
      </c>
    </row>
    <row r="136" spans="1:4" s="6" customFormat="1" ht="46.5" customHeight="1">
      <c r="A136" s="23"/>
      <c r="B136" s="28" t="s">
        <v>1123</v>
      </c>
      <c r="C136" s="25" t="s">
        <v>1147</v>
      </c>
      <c r="D136" s="22" t="s">
        <v>1130</v>
      </c>
    </row>
    <row r="137" spans="1:4" s="6" customFormat="1" ht="51" customHeight="1">
      <c r="A137" s="23"/>
      <c r="B137" s="28" t="s">
        <v>1123</v>
      </c>
      <c r="C137" s="25" t="s">
        <v>1148</v>
      </c>
      <c r="D137" s="22" t="s">
        <v>1131</v>
      </c>
    </row>
    <row r="138" spans="1:4" s="6" customFormat="1" ht="42.75" customHeight="1">
      <c r="A138" s="23"/>
      <c r="B138" s="28" t="s">
        <v>1123</v>
      </c>
      <c r="C138" s="25" t="s">
        <v>1104</v>
      </c>
      <c r="D138" s="22" t="s">
        <v>1132</v>
      </c>
    </row>
    <row r="139" spans="1:4" s="6" customFormat="1" ht="30">
      <c r="A139" s="23"/>
      <c r="B139" s="28" t="s">
        <v>1123</v>
      </c>
      <c r="C139" s="25" t="s">
        <v>1103</v>
      </c>
      <c r="D139" s="22" t="s">
        <v>1105</v>
      </c>
    </row>
    <row r="140" spans="1:4" s="6" customFormat="1" ht="18" customHeight="1">
      <c r="A140" s="23"/>
      <c r="B140" s="28" t="s">
        <v>1123</v>
      </c>
      <c r="C140" s="25" t="s">
        <v>1149</v>
      </c>
      <c r="D140" s="22" t="s">
        <v>1038</v>
      </c>
    </row>
    <row r="141" spans="1:4" s="6" customFormat="1" ht="30.75" customHeight="1">
      <c r="A141" s="23"/>
      <c r="B141" s="28" t="s">
        <v>1123</v>
      </c>
      <c r="C141" s="25" t="s">
        <v>1108</v>
      </c>
      <c r="D141" s="22" t="s">
        <v>1039</v>
      </c>
    </row>
    <row r="142" spans="1:4" s="6" customFormat="1" ht="24" customHeight="1">
      <c r="A142" s="23"/>
      <c r="B142" s="28" t="s">
        <v>1123</v>
      </c>
      <c r="C142" s="25" t="s">
        <v>1109</v>
      </c>
      <c r="D142" s="22" t="s">
        <v>1133</v>
      </c>
    </row>
    <row r="143" spans="1:4" s="6" customFormat="1" ht="24" customHeight="1">
      <c r="A143" s="23"/>
      <c r="B143" s="28" t="s">
        <v>1123</v>
      </c>
      <c r="C143" s="25" t="s">
        <v>1110</v>
      </c>
      <c r="D143" s="22" t="s">
        <v>1046</v>
      </c>
    </row>
    <row r="144" spans="1:4" s="6" customFormat="1" ht="35.25" customHeight="1">
      <c r="A144" s="23"/>
      <c r="B144" s="28" t="s">
        <v>1123</v>
      </c>
      <c r="C144" s="25" t="s">
        <v>1111</v>
      </c>
      <c r="D144" s="22" t="s">
        <v>1050</v>
      </c>
    </row>
    <row r="145" spans="1:4" s="6" customFormat="1" ht="16.5" customHeight="1">
      <c r="A145" s="23"/>
      <c r="B145" s="28" t="s">
        <v>1123</v>
      </c>
      <c r="C145" s="25" t="s">
        <v>1371</v>
      </c>
      <c r="D145" s="22" t="s">
        <v>1363</v>
      </c>
    </row>
    <row r="146" spans="1:4" s="6" customFormat="1" ht="18.75" customHeight="1">
      <c r="A146" s="23"/>
      <c r="B146" s="28" t="s">
        <v>1123</v>
      </c>
      <c r="C146" s="25" t="s">
        <v>1112</v>
      </c>
      <c r="D146" s="22" t="s">
        <v>1051</v>
      </c>
    </row>
    <row r="147" spans="1:4" s="6" customFormat="1" ht="28.5" customHeight="1">
      <c r="A147" s="23"/>
      <c r="B147" s="28" t="s">
        <v>1123</v>
      </c>
      <c r="C147" s="25" t="s">
        <v>1114</v>
      </c>
      <c r="D147" s="22" t="s">
        <v>1052</v>
      </c>
    </row>
    <row r="148" spans="1:4" s="6" customFormat="1" ht="24" customHeight="1">
      <c r="A148" s="23"/>
      <c r="B148" s="28" t="s">
        <v>1123</v>
      </c>
      <c r="C148" s="25" t="s">
        <v>1053</v>
      </c>
      <c r="D148" s="22" t="s">
        <v>1345</v>
      </c>
    </row>
    <row r="149" spans="1:4" s="6" customFormat="1" ht="30">
      <c r="A149" s="23"/>
      <c r="B149" s="28" t="s">
        <v>1123</v>
      </c>
      <c r="C149" s="25" t="s">
        <v>1115</v>
      </c>
      <c r="D149" s="22" t="s">
        <v>1035</v>
      </c>
    </row>
    <row r="150" spans="1:4" s="6" customFormat="1" ht="29.25" customHeight="1">
      <c r="A150" s="23"/>
      <c r="B150" s="28" t="s">
        <v>1123</v>
      </c>
      <c r="C150" s="25" t="s">
        <v>1116</v>
      </c>
      <c r="D150" s="22" t="s">
        <v>1107</v>
      </c>
    </row>
    <row r="151" spans="1:4" s="6" customFormat="1" ht="48" customHeight="1">
      <c r="A151" s="23"/>
      <c r="B151" s="28" t="s">
        <v>1123</v>
      </c>
      <c r="C151" s="25" t="s">
        <v>1118</v>
      </c>
      <c r="D151" s="22" t="s">
        <v>1058</v>
      </c>
    </row>
    <row r="152" spans="1:4" s="6" customFormat="1" ht="30">
      <c r="A152" s="23"/>
      <c r="B152" s="28" t="s">
        <v>1123</v>
      </c>
      <c r="C152" s="25" t="s">
        <v>1150</v>
      </c>
      <c r="D152" s="22" t="s">
        <v>1134</v>
      </c>
    </row>
    <row r="153" spans="1:4" s="6" customFormat="1" ht="30">
      <c r="A153" s="23"/>
      <c r="B153" s="28" t="s">
        <v>1123</v>
      </c>
      <c r="C153" s="25" t="s">
        <v>1119</v>
      </c>
      <c r="D153" s="22" t="s">
        <v>1060</v>
      </c>
    </row>
    <row r="154" spans="1:4" s="6" customFormat="1" ht="27" customHeight="1">
      <c r="A154" s="23"/>
      <c r="B154" s="28" t="s">
        <v>1123</v>
      </c>
      <c r="C154" s="25" t="s">
        <v>1120</v>
      </c>
      <c r="D154" s="22" t="s">
        <v>1065</v>
      </c>
    </row>
    <row r="155" spans="1:4" s="6" customFormat="1" ht="30">
      <c r="A155" s="23"/>
      <c r="B155" s="28" t="s">
        <v>1123</v>
      </c>
      <c r="C155" s="25" t="s">
        <v>1121</v>
      </c>
      <c r="D155" s="22" t="s">
        <v>1036</v>
      </c>
    </row>
    <row r="156" spans="1:4" s="6" customFormat="1" ht="26.25" customHeight="1">
      <c r="A156" s="23"/>
      <c r="B156" s="28" t="s">
        <v>1123</v>
      </c>
      <c r="C156" s="25" t="s">
        <v>1122</v>
      </c>
      <c r="D156" s="22" t="s">
        <v>1067</v>
      </c>
    </row>
    <row r="157" spans="1:4" s="6" customFormat="1" ht="25.5" customHeight="1">
      <c r="A157" s="23" t="s">
        <v>1498</v>
      </c>
      <c r="B157" s="29" t="s">
        <v>1136</v>
      </c>
      <c r="C157" s="600" t="s">
        <v>1135</v>
      </c>
      <c r="D157" s="601"/>
    </row>
    <row r="158" spans="1:4" s="6" customFormat="1" ht="30">
      <c r="A158" s="23"/>
      <c r="B158" s="28" t="s">
        <v>1136</v>
      </c>
      <c r="C158" s="25" t="s">
        <v>1151</v>
      </c>
      <c r="D158" s="22" t="s">
        <v>1153</v>
      </c>
    </row>
    <row r="159" spans="1:4" s="6" customFormat="1" ht="30">
      <c r="A159" s="23"/>
      <c r="B159" s="28" t="s">
        <v>1136</v>
      </c>
      <c r="C159" s="25" t="s">
        <v>1152</v>
      </c>
      <c r="D159" s="22" t="s">
        <v>1297</v>
      </c>
    </row>
    <row r="160" spans="1:4" s="6" customFormat="1" ht="45">
      <c r="A160" s="23"/>
      <c r="B160" s="20">
        <v>929</v>
      </c>
      <c r="C160" s="25" t="s">
        <v>1341</v>
      </c>
      <c r="D160" s="22" t="s">
        <v>1322</v>
      </c>
    </row>
    <row r="161" spans="1:4" s="6" customFormat="1" ht="42.75" customHeight="1">
      <c r="A161" s="23"/>
      <c r="B161" s="20">
        <v>929</v>
      </c>
      <c r="C161" s="25" t="s">
        <v>1340</v>
      </c>
      <c r="D161" s="22" t="s">
        <v>1352</v>
      </c>
    </row>
    <row r="162" spans="1:4" s="6" customFormat="1" ht="23.25" customHeight="1">
      <c r="A162" s="23"/>
      <c r="B162" s="28" t="s">
        <v>1136</v>
      </c>
      <c r="C162" s="25" t="s">
        <v>1140</v>
      </c>
      <c r="D162" s="22" t="s">
        <v>1343</v>
      </c>
    </row>
    <row r="163" spans="1:4" s="6" customFormat="1" ht="30" customHeight="1">
      <c r="A163" s="23"/>
      <c r="B163" s="20">
        <v>929</v>
      </c>
      <c r="C163" s="25" t="s">
        <v>1304</v>
      </c>
      <c r="D163" s="22" t="s">
        <v>1052</v>
      </c>
    </row>
    <row r="164" spans="1:4" s="6" customFormat="1" ht="30">
      <c r="A164" s="23"/>
      <c r="B164" s="20">
        <v>929</v>
      </c>
      <c r="C164" s="25" t="s">
        <v>1144</v>
      </c>
      <c r="D164" s="22" t="s">
        <v>1127</v>
      </c>
    </row>
    <row r="165" spans="1:4" s="6" customFormat="1" ht="30" customHeight="1">
      <c r="A165" s="23"/>
      <c r="B165" s="28" t="s">
        <v>1136</v>
      </c>
      <c r="C165" s="25" t="s">
        <v>1145</v>
      </c>
      <c r="D165" s="22" t="s">
        <v>1128</v>
      </c>
    </row>
    <row r="166" spans="1:4" s="6" customFormat="1" ht="26.25" customHeight="1">
      <c r="A166" s="23"/>
      <c r="B166" s="28" t="s">
        <v>1136</v>
      </c>
      <c r="C166" s="25" t="s">
        <v>1149</v>
      </c>
      <c r="D166" s="22" t="s">
        <v>1038</v>
      </c>
    </row>
    <row r="167" spans="1:4" s="6" customFormat="1" ht="20.25" customHeight="1">
      <c r="A167" s="23"/>
      <c r="B167" s="28" t="s">
        <v>1136</v>
      </c>
      <c r="C167" s="25" t="s">
        <v>1110</v>
      </c>
      <c r="D167" s="22" t="s">
        <v>1046</v>
      </c>
    </row>
    <row r="168" spans="1:4" s="6" customFormat="1" ht="15">
      <c r="A168" s="23"/>
      <c r="B168" s="28" t="s">
        <v>1136</v>
      </c>
      <c r="C168" s="25" t="s">
        <v>1108</v>
      </c>
      <c r="D168" s="22" t="s">
        <v>1039</v>
      </c>
    </row>
    <row r="169" spans="1:4" s="6" customFormat="1" ht="30">
      <c r="A169" s="23"/>
      <c r="B169" s="20">
        <v>929</v>
      </c>
      <c r="C169" s="25" t="s">
        <v>1115</v>
      </c>
      <c r="D169" s="22" t="s">
        <v>1035</v>
      </c>
    </row>
    <row r="170" spans="1:4" s="6" customFormat="1" ht="30">
      <c r="A170" s="23"/>
      <c r="B170" s="20">
        <v>929</v>
      </c>
      <c r="C170" s="25" t="s">
        <v>1116</v>
      </c>
      <c r="D170" s="22" t="s">
        <v>1107</v>
      </c>
    </row>
    <row r="171" spans="1:4" s="6" customFormat="1" ht="46.5" customHeight="1">
      <c r="A171" s="23"/>
      <c r="B171" s="20">
        <v>929</v>
      </c>
      <c r="C171" s="25" t="s">
        <v>1118</v>
      </c>
      <c r="D171" s="22" t="s">
        <v>1058</v>
      </c>
    </row>
    <row r="172" spans="1:4" s="6" customFormat="1" ht="39" customHeight="1">
      <c r="A172" s="23"/>
      <c r="B172" s="20">
        <v>929</v>
      </c>
      <c r="C172" s="25" t="s">
        <v>1150</v>
      </c>
      <c r="D172" s="22" t="s">
        <v>1134</v>
      </c>
    </row>
    <row r="173" spans="1:4" s="6" customFormat="1" ht="30">
      <c r="A173" s="23"/>
      <c r="B173" s="20">
        <v>929</v>
      </c>
      <c r="C173" s="25" t="s">
        <v>1119</v>
      </c>
      <c r="D173" s="22" t="s">
        <v>1060</v>
      </c>
    </row>
    <row r="174" spans="1:4" s="6" customFormat="1" ht="28.5" customHeight="1">
      <c r="A174" s="23"/>
      <c r="B174" s="20">
        <v>929</v>
      </c>
      <c r="C174" s="25" t="s">
        <v>1120</v>
      </c>
      <c r="D174" s="22" t="s">
        <v>1065</v>
      </c>
    </row>
    <row r="175" spans="1:4" s="6" customFormat="1" ht="30">
      <c r="A175" s="23"/>
      <c r="B175" s="20">
        <v>929</v>
      </c>
      <c r="C175" s="25" t="s">
        <v>1121</v>
      </c>
      <c r="D175" s="22" t="s">
        <v>1036</v>
      </c>
    </row>
    <row r="176" spans="1:4" s="6" customFormat="1" ht="23.25" customHeight="1">
      <c r="A176" s="23" t="s">
        <v>1504</v>
      </c>
      <c r="B176" s="30">
        <v>930</v>
      </c>
      <c r="C176" s="581" t="s">
        <v>1365</v>
      </c>
      <c r="D176" s="582"/>
    </row>
    <row r="177" spans="1:4" s="6" customFormat="1" ht="20.25" customHeight="1">
      <c r="A177" s="23"/>
      <c r="B177" s="20">
        <v>930</v>
      </c>
      <c r="C177" s="25" t="s">
        <v>1367</v>
      </c>
      <c r="D177" s="22" t="s">
        <v>1525</v>
      </c>
    </row>
    <row r="178" spans="1:4" s="6" customFormat="1" ht="60">
      <c r="A178" s="23"/>
      <c r="B178" s="20">
        <v>930</v>
      </c>
      <c r="C178" s="25" t="s">
        <v>1138</v>
      </c>
      <c r="D178" s="22" t="s">
        <v>1366</v>
      </c>
    </row>
    <row r="179" spans="1:4" s="6" customFormat="1" ht="15">
      <c r="A179" s="23"/>
      <c r="B179" s="20">
        <v>930</v>
      </c>
      <c r="C179" s="25" t="s">
        <v>1140</v>
      </c>
      <c r="D179" s="22" t="s">
        <v>1343</v>
      </c>
    </row>
    <row r="180" spans="1:4" s="6" customFormat="1" ht="38.25" customHeight="1">
      <c r="A180" s="23"/>
      <c r="B180" s="20"/>
      <c r="C180" s="581" t="s">
        <v>1526</v>
      </c>
      <c r="D180" s="593"/>
    </row>
    <row r="181" spans="1:4" s="6" customFormat="1" ht="32.25" customHeight="1">
      <c r="A181" s="31" t="s">
        <v>1505</v>
      </c>
      <c r="B181" s="24" t="s">
        <v>1482</v>
      </c>
      <c r="C181" s="581" t="s">
        <v>1472</v>
      </c>
      <c r="D181" s="582"/>
    </row>
    <row r="182" spans="1:4" s="6" customFormat="1" ht="21.75" customHeight="1">
      <c r="A182" s="19"/>
      <c r="B182" s="32" t="s">
        <v>1482</v>
      </c>
      <c r="C182" s="25" t="s">
        <v>1372</v>
      </c>
      <c r="D182" s="22" t="s">
        <v>1373</v>
      </c>
    </row>
    <row r="183" spans="1:4" s="6" customFormat="1" ht="21.75" customHeight="1">
      <c r="A183" s="19"/>
      <c r="B183" s="32" t="s">
        <v>1482</v>
      </c>
      <c r="C183" s="25" t="s">
        <v>1374</v>
      </c>
      <c r="D183" s="22" t="s">
        <v>1375</v>
      </c>
    </row>
    <row r="184" spans="1:4" s="6" customFormat="1" ht="21.75" customHeight="1">
      <c r="A184" s="19"/>
      <c r="B184" s="32" t="s">
        <v>1482</v>
      </c>
      <c r="C184" s="25" t="s">
        <v>1376</v>
      </c>
      <c r="D184" s="22" t="s">
        <v>1377</v>
      </c>
    </row>
    <row r="185" spans="1:4" s="6" customFormat="1" ht="20.25" customHeight="1">
      <c r="A185" s="19"/>
      <c r="B185" s="32" t="s">
        <v>1482</v>
      </c>
      <c r="C185" s="25" t="s">
        <v>1378</v>
      </c>
      <c r="D185" s="22" t="s">
        <v>1379</v>
      </c>
    </row>
    <row r="186" spans="1:4" s="6" customFormat="1" ht="23.25" customHeight="1">
      <c r="A186" s="19"/>
      <c r="B186" s="32" t="s">
        <v>1482</v>
      </c>
      <c r="C186" s="25" t="s">
        <v>1380</v>
      </c>
      <c r="D186" s="27" t="s">
        <v>1381</v>
      </c>
    </row>
    <row r="187" spans="1:4" s="6" customFormat="1" ht="30" customHeight="1">
      <c r="A187" s="19"/>
      <c r="B187" s="32" t="s">
        <v>1482</v>
      </c>
      <c r="C187" s="25" t="s">
        <v>1324</v>
      </c>
      <c r="D187" s="27" t="s">
        <v>1329</v>
      </c>
    </row>
    <row r="188" spans="1:4" s="6" customFormat="1" ht="31.5" customHeight="1">
      <c r="A188" s="31" t="s">
        <v>1506</v>
      </c>
      <c r="B188" s="29" t="s">
        <v>1483</v>
      </c>
      <c r="C188" s="581" t="s">
        <v>1473</v>
      </c>
      <c r="D188" s="582"/>
    </row>
    <row r="189" spans="1:4" s="6" customFormat="1" ht="30" customHeight="1">
      <c r="A189" s="19"/>
      <c r="B189" s="28" t="s">
        <v>1483</v>
      </c>
      <c r="C189" s="25" t="s">
        <v>1324</v>
      </c>
      <c r="D189" s="27" t="s">
        <v>1329</v>
      </c>
    </row>
    <row r="190" spans="1:4" s="6" customFormat="1" ht="21.75" customHeight="1">
      <c r="A190" s="31" t="s">
        <v>1507</v>
      </c>
      <c r="B190" s="29" t="s">
        <v>1484</v>
      </c>
      <c r="C190" s="581" t="s">
        <v>1382</v>
      </c>
      <c r="D190" s="599"/>
    </row>
    <row r="191" spans="1:4" s="6" customFormat="1" ht="16.5" customHeight="1">
      <c r="A191" s="19"/>
      <c r="B191" s="28" t="s">
        <v>1484</v>
      </c>
      <c r="C191" s="25" t="s">
        <v>1374</v>
      </c>
      <c r="D191" s="22" t="s">
        <v>1375</v>
      </c>
    </row>
    <row r="192" spans="1:4" s="6" customFormat="1" ht="24.75" customHeight="1">
      <c r="A192" s="31" t="s">
        <v>1508</v>
      </c>
      <c r="B192" s="29" t="s">
        <v>1485</v>
      </c>
      <c r="C192" s="589" t="s">
        <v>1478</v>
      </c>
      <c r="D192" s="590"/>
    </row>
    <row r="193" spans="1:4" s="6" customFormat="1" ht="18" customHeight="1">
      <c r="A193" s="19"/>
      <c r="B193" s="28" t="s">
        <v>1485</v>
      </c>
      <c r="C193" s="25" t="s">
        <v>1374</v>
      </c>
      <c r="D193" s="22" t="s">
        <v>1375</v>
      </c>
    </row>
    <row r="194" spans="1:4" s="6" customFormat="1" ht="29.25" customHeight="1">
      <c r="A194" s="19"/>
      <c r="B194" s="28" t="s">
        <v>1485</v>
      </c>
      <c r="C194" s="25" t="s">
        <v>1324</v>
      </c>
      <c r="D194" s="22" t="s">
        <v>1329</v>
      </c>
    </row>
    <row r="195" spans="1:4" s="6" customFormat="1" ht="38.25" customHeight="1">
      <c r="A195" s="31" t="s">
        <v>1509</v>
      </c>
      <c r="B195" s="29" t="s">
        <v>1486</v>
      </c>
      <c r="C195" s="581" t="s">
        <v>1383</v>
      </c>
      <c r="D195" s="593"/>
    </row>
    <row r="196" spans="1:4" s="6" customFormat="1" ht="32.25" customHeight="1">
      <c r="A196" s="19"/>
      <c r="B196" s="28" t="s">
        <v>1486</v>
      </c>
      <c r="C196" s="25" t="s">
        <v>1384</v>
      </c>
      <c r="D196" s="22" t="s">
        <v>1329</v>
      </c>
    </row>
    <row r="197" spans="1:4" s="6" customFormat="1" ht="30" customHeight="1">
      <c r="A197" s="31" t="s">
        <v>1500</v>
      </c>
      <c r="B197" s="33">
        <v>106</v>
      </c>
      <c r="C197" s="591" t="s">
        <v>1385</v>
      </c>
      <c r="D197" s="592"/>
    </row>
    <row r="198" spans="1:4" s="6" customFormat="1" ht="20.25" customHeight="1">
      <c r="A198" s="19"/>
      <c r="B198" s="26">
        <v>106</v>
      </c>
      <c r="C198" s="25" t="s">
        <v>1386</v>
      </c>
      <c r="D198" s="22" t="s">
        <v>1387</v>
      </c>
    </row>
    <row r="199" spans="1:4" s="6" customFormat="1" ht="30">
      <c r="A199" s="19"/>
      <c r="B199" s="26">
        <v>106</v>
      </c>
      <c r="C199" s="25" t="s">
        <v>1324</v>
      </c>
      <c r="D199" s="22" t="s">
        <v>1329</v>
      </c>
    </row>
    <row r="200" spans="1:4" s="6" customFormat="1" ht="34.5" customHeight="1">
      <c r="A200" s="31" t="s">
        <v>1499</v>
      </c>
      <c r="B200" s="33">
        <v>141</v>
      </c>
      <c r="C200" s="581" t="s">
        <v>1388</v>
      </c>
      <c r="D200" s="593"/>
    </row>
    <row r="201" spans="1:4" s="6" customFormat="1" ht="36.75" customHeight="1">
      <c r="A201" s="19"/>
      <c r="B201" s="26">
        <v>141</v>
      </c>
      <c r="C201" s="25" t="s">
        <v>1389</v>
      </c>
      <c r="D201" s="22" t="s">
        <v>1390</v>
      </c>
    </row>
    <row r="202" spans="1:4" s="6" customFormat="1" ht="30">
      <c r="A202" s="19"/>
      <c r="B202" s="26">
        <v>141</v>
      </c>
      <c r="C202" s="25" t="s">
        <v>1391</v>
      </c>
      <c r="D202" s="22" t="s">
        <v>1392</v>
      </c>
    </row>
    <row r="203" spans="1:4" s="6" customFormat="1" ht="31.5" customHeight="1">
      <c r="A203" s="19"/>
      <c r="B203" s="26">
        <v>141</v>
      </c>
      <c r="C203" s="25" t="s">
        <v>1393</v>
      </c>
      <c r="D203" s="22" t="s">
        <v>1329</v>
      </c>
    </row>
    <row r="204" spans="1:4" s="6" customFormat="1" ht="20.25" customHeight="1">
      <c r="A204" s="31" t="s">
        <v>1501</v>
      </c>
      <c r="B204" s="33">
        <v>157</v>
      </c>
      <c r="C204" s="581" t="s">
        <v>1394</v>
      </c>
      <c r="D204" s="593"/>
    </row>
    <row r="205" spans="1:4" s="6" customFormat="1" ht="30">
      <c r="A205" s="19"/>
      <c r="B205" s="26">
        <v>157</v>
      </c>
      <c r="C205" s="25" t="s">
        <v>1324</v>
      </c>
      <c r="D205" s="22" t="s">
        <v>1329</v>
      </c>
    </row>
    <row r="206" spans="1:4" s="6" customFormat="1" ht="22.5" customHeight="1">
      <c r="A206" s="23" t="s">
        <v>1502</v>
      </c>
      <c r="B206" s="24" t="s">
        <v>1395</v>
      </c>
      <c r="C206" s="581" t="s">
        <v>1474</v>
      </c>
      <c r="D206" s="594"/>
    </row>
    <row r="207" spans="1:4" s="6" customFormat="1" ht="39" customHeight="1">
      <c r="A207" s="23"/>
      <c r="B207" s="28" t="s">
        <v>1395</v>
      </c>
      <c r="C207" s="25" t="s">
        <v>1396</v>
      </c>
      <c r="D207" s="22" t="s">
        <v>1397</v>
      </c>
    </row>
    <row r="208" spans="1:4" s="6" customFormat="1" ht="20.25" customHeight="1">
      <c r="A208" s="23" t="s">
        <v>1503</v>
      </c>
      <c r="B208" s="29" t="s">
        <v>1398</v>
      </c>
      <c r="C208" s="581" t="s">
        <v>1399</v>
      </c>
      <c r="D208" s="593"/>
    </row>
    <row r="209" spans="1:4" s="6" customFormat="1" ht="16.5" customHeight="1">
      <c r="A209" s="23"/>
      <c r="B209" s="20">
        <v>182</v>
      </c>
      <c r="C209" s="21" t="s">
        <v>1400</v>
      </c>
      <c r="D209" s="22" t="s">
        <v>1401</v>
      </c>
    </row>
    <row r="210" spans="1:4" s="6" customFormat="1" ht="16.5" customHeight="1">
      <c r="A210" s="23"/>
      <c r="B210" s="28" t="s">
        <v>1398</v>
      </c>
      <c r="C210" s="25" t="s">
        <v>1402</v>
      </c>
      <c r="D210" s="22" t="s">
        <v>1403</v>
      </c>
    </row>
    <row r="211" spans="1:4" s="6" customFormat="1" ht="35.25" customHeight="1">
      <c r="A211" s="23"/>
      <c r="B211" s="28" t="s">
        <v>1398</v>
      </c>
      <c r="C211" s="25" t="s">
        <v>1404</v>
      </c>
      <c r="D211" s="22" t="s">
        <v>1405</v>
      </c>
    </row>
    <row r="212" spans="1:9" s="6" customFormat="1" ht="57.75" customHeight="1">
      <c r="A212" s="23"/>
      <c r="B212" s="28" t="s">
        <v>1398</v>
      </c>
      <c r="C212" s="25" t="s">
        <v>1406</v>
      </c>
      <c r="D212" s="22" t="s">
        <v>1407</v>
      </c>
      <c r="E212" s="586"/>
      <c r="F212" s="586"/>
      <c r="G212" s="586"/>
      <c r="H212" s="586"/>
      <c r="I212" s="8"/>
    </row>
    <row r="213" spans="1:9" s="6" customFormat="1" ht="48.75" customHeight="1">
      <c r="A213" s="23"/>
      <c r="B213" s="28" t="s">
        <v>1398</v>
      </c>
      <c r="C213" s="25" t="s">
        <v>1408</v>
      </c>
      <c r="D213" s="22" t="s">
        <v>1409</v>
      </c>
      <c r="E213" s="586"/>
      <c r="F213" s="586"/>
      <c r="G213" s="586"/>
      <c r="H213" s="586"/>
      <c r="I213" s="8"/>
    </row>
    <row r="214" spans="1:9" s="6" customFormat="1" ht="36" customHeight="1">
      <c r="A214" s="23"/>
      <c r="B214" s="28" t="s">
        <v>1398</v>
      </c>
      <c r="C214" s="25" t="s">
        <v>1410</v>
      </c>
      <c r="D214" s="22" t="s">
        <v>1411</v>
      </c>
      <c r="E214" s="586"/>
      <c r="F214" s="586"/>
      <c r="G214" s="586"/>
      <c r="H214" s="586"/>
      <c r="I214" s="8"/>
    </row>
    <row r="215" spans="1:9" s="6" customFormat="1" ht="49.5" customHeight="1">
      <c r="A215" s="23"/>
      <c r="B215" s="28" t="s">
        <v>1398</v>
      </c>
      <c r="C215" s="25" t="s">
        <v>1412</v>
      </c>
      <c r="D215" s="22" t="s">
        <v>1413</v>
      </c>
      <c r="E215" s="586"/>
      <c r="F215" s="586"/>
      <c r="G215" s="586"/>
      <c r="H215" s="586"/>
      <c r="I215" s="8"/>
    </row>
    <row r="216" spans="1:8" s="6" customFormat="1" ht="59.25" customHeight="1">
      <c r="A216" s="23"/>
      <c r="B216" s="28" t="s">
        <v>1398</v>
      </c>
      <c r="C216" s="25" t="s">
        <v>1414</v>
      </c>
      <c r="D216" s="22" t="s">
        <v>1415</v>
      </c>
      <c r="E216" s="586"/>
      <c r="F216" s="586"/>
      <c r="G216" s="586"/>
      <c r="H216" s="586"/>
    </row>
    <row r="217" spans="1:4" s="6" customFormat="1" ht="21.75" customHeight="1">
      <c r="A217" s="23"/>
      <c r="B217" s="28" t="s">
        <v>1398</v>
      </c>
      <c r="C217" s="25" t="s">
        <v>1416</v>
      </c>
      <c r="D217" s="22" t="s">
        <v>1417</v>
      </c>
    </row>
    <row r="218" spans="1:4" s="6" customFormat="1" ht="31.5" customHeight="1">
      <c r="A218" s="23"/>
      <c r="B218" s="28" t="s">
        <v>1398</v>
      </c>
      <c r="C218" s="25" t="s">
        <v>1418</v>
      </c>
      <c r="D218" s="22" t="s">
        <v>1419</v>
      </c>
    </row>
    <row r="219" spans="1:4" s="6" customFormat="1" ht="25.5" customHeight="1">
      <c r="A219" s="23"/>
      <c r="B219" s="28" t="s">
        <v>1398</v>
      </c>
      <c r="C219" s="25" t="s">
        <v>1420</v>
      </c>
      <c r="D219" s="22" t="s">
        <v>1421</v>
      </c>
    </row>
    <row r="220" spans="1:4" s="6" customFormat="1" ht="21.75" customHeight="1">
      <c r="A220" s="23"/>
      <c r="B220" s="28" t="s">
        <v>1398</v>
      </c>
      <c r="C220" s="25" t="s">
        <v>1422</v>
      </c>
      <c r="D220" s="22" t="s">
        <v>1423</v>
      </c>
    </row>
    <row r="221" spans="1:4" s="6" customFormat="1" ht="21.75" customHeight="1">
      <c r="A221" s="23"/>
      <c r="B221" s="28" t="s">
        <v>1398</v>
      </c>
      <c r="C221" s="25" t="s">
        <v>1424</v>
      </c>
      <c r="D221" s="22" t="s">
        <v>1425</v>
      </c>
    </row>
    <row r="222" spans="1:4" s="6" customFormat="1" ht="33" customHeight="1">
      <c r="A222" s="23"/>
      <c r="B222" s="28" t="s">
        <v>1398</v>
      </c>
      <c r="C222" s="25" t="s">
        <v>1426</v>
      </c>
      <c r="D222" s="22" t="s">
        <v>1427</v>
      </c>
    </row>
    <row r="223" spans="1:4" s="6" customFormat="1" ht="26.25" customHeight="1">
      <c r="A223" s="23"/>
      <c r="B223" s="28" t="s">
        <v>1398</v>
      </c>
      <c r="C223" s="25" t="s">
        <v>1428</v>
      </c>
      <c r="D223" s="22" t="s">
        <v>1429</v>
      </c>
    </row>
    <row r="224" spans="1:4" s="6" customFormat="1" ht="44.25" customHeight="1">
      <c r="A224" s="23"/>
      <c r="B224" s="28" t="s">
        <v>1398</v>
      </c>
      <c r="C224" s="25" t="s">
        <v>1430</v>
      </c>
      <c r="D224" s="22" t="s">
        <v>1431</v>
      </c>
    </row>
    <row r="225" spans="1:4" s="6" customFormat="1" ht="47.25" customHeight="1">
      <c r="A225" s="23"/>
      <c r="B225" s="28" t="s">
        <v>1398</v>
      </c>
      <c r="C225" s="25" t="s">
        <v>1432</v>
      </c>
      <c r="D225" s="22" t="s">
        <v>1433</v>
      </c>
    </row>
    <row r="226" spans="1:4" s="6" customFormat="1" ht="33.75" customHeight="1">
      <c r="A226" s="23"/>
      <c r="B226" s="28" t="s">
        <v>1398</v>
      </c>
      <c r="C226" s="25" t="s">
        <v>1434</v>
      </c>
      <c r="D226" s="22" t="s">
        <v>1435</v>
      </c>
    </row>
    <row r="227" spans="1:4" s="6" customFormat="1" ht="32.25" customHeight="1">
      <c r="A227" s="23"/>
      <c r="B227" s="28" t="s">
        <v>1398</v>
      </c>
      <c r="C227" s="25" t="s">
        <v>1436</v>
      </c>
      <c r="D227" s="22" t="s">
        <v>1437</v>
      </c>
    </row>
    <row r="228" spans="1:4" s="6" customFormat="1" ht="16.5" customHeight="1">
      <c r="A228" s="23"/>
      <c r="B228" s="28" t="s">
        <v>1398</v>
      </c>
      <c r="C228" s="25" t="s">
        <v>1438</v>
      </c>
      <c r="D228" s="22" t="s">
        <v>1439</v>
      </c>
    </row>
    <row r="229" spans="1:4" s="6" customFormat="1" ht="33.75" customHeight="1">
      <c r="A229" s="23"/>
      <c r="B229" s="28" t="s">
        <v>1398</v>
      </c>
      <c r="C229" s="25" t="s">
        <v>1440</v>
      </c>
      <c r="D229" s="22" t="s">
        <v>1441</v>
      </c>
    </row>
    <row r="230" spans="1:4" s="6" customFormat="1" ht="21.75" customHeight="1">
      <c r="A230" s="23"/>
      <c r="B230" s="28" t="s">
        <v>1398</v>
      </c>
      <c r="C230" s="25" t="s">
        <v>1442</v>
      </c>
      <c r="D230" s="22" t="s">
        <v>1443</v>
      </c>
    </row>
    <row r="231" spans="1:4" s="6" customFormat="1" ht="48.75" customHeight="1">
      <c r="A231" s="23"/>
      <c r="B231" s="28" t="s">
        <v>1398</v>
      </c>
      <c r="C231" s="25" t="s">
        <v>1444</v>
      </c>
      <c r="D231" s="22" t="s">
        <v>1445</v>
      </c>
    </row>
    <row r="232" spans="1:4" s="6" customFormat="1" ht="38.25" customHeight="1">
      <c r="A232" s="23"/>
      <c r="B232" s="28" t="s">
        <v>1398</v>
      </c>
      <c r="C232" s="25" t="s">
        <v>1446</v>
      </c>
      <c r="D232" s="22" t="s">
        <v>1447</v>
      </c>
    </row>
    <row r="233" spans="1:4" s="6" customFormat="1" ht="39" customHeight="1">
      <c r="A233" s="23"/>
      <c r="B233" s="28" t="s">
        <v>1398</v>
      </c>
      <c r="C233" s="25" t="s">
        <v>1448</v>
      </c>
      <c r="D233" s="22" t="s">
        <v>1449</v>
      </c>
    </row>
    <row r="234" spans="1:4" s="6" customFormat="1" ht="36" customHeight="1">
      <c r="A234" s="23"/>
      <c r="B234" s="28" t="s">
        <v>1398</v>
      </c>
      <c r="C234" s="25" t="s">
        <v>1389</v>
      </c>
      <c r="D234" s="22" t="s">
        <v>1390</v>
      </c>
    </row>
    <row r="235" spans="1:4" s="6" customFormat="1" ht="32.25" customHeight="1">
      <c r="A235" s="23"/>
      <c r="B235" s="28" t="s">
        <v>1398</v>
      </c>
      <c r="C235" s="25" t="s">
        <v>1324</v>
      </c>
      <c r="D235" s="22" t="s">
        <v>1329</v>
      </c>
    </row>
    <row r="236" spans="1:4" s="6" customFormat="1" ht="29.25" customHeight="1">
      <c r="A236" s="23" t="s">
        <v>1518</v>
      </c>
      <c r="B236" s="29" t="s">
        <v>1450</v>
      </c>
      <c r="C236" s="581" t="s">
        <v>1451</v>
      </c>
      <c r="D236" s="593"/>
    </row>
    <row r="237" spans="1:4" s="6" customFormat="1" ht="51" customHeight="1">
      <c r="A237" s="23"/>
      <c r="B237" s="28" t="s">
        <v>1450</v>
      </c>
      <c r="C237" s="25" t="s">
        <v>1452</v>
      </c>
      <c r="D237" s="22" t="s">
        <v>1453</v>
      </c>
    </row>
    <row r="238" spans="1:4" s="6" customFormat="1" ht="26.25" customHeight="1">
      <c r="A238" s="23" t="s">
        <v>1517</v>
      </c>
      <c r="B238" s="29" t="s">
        <v>1454</v>
      </c>
      <c r="C238" s="581" t="s">
        <v>1455</v>
      </c>
      <c r="D238" s="593"/>
    </row>
    <row r="239" spans="1:4" s="6" customFormat="1" ht="54" customHeight="1">
      <c r="A239" s="23"/>
      <c r="B239" s="28" t="s">
        <v>1454</v>
      </c>
      <c r="C239" s="28" t="s">
        <v>1452</v>
      </c>
      <c r="D239" s="34" t="s">
        <v>1519</v>
      </c>
    </row>
    <row r="240" spans="1:4" s="6" customFormat="1" ht="35.25" customHeight="1">
      <c r="A240" s="23"/>
      <c r="B240" s="28" t="s">
        <v>1454</v>
      </c>
      <c r="C240" s="25" t="s">
        <v>1448</v>
      </c>
      <c r="D240" s="22" t="s">
        <v>1456</v>
      </c>
    </row>
    <row r="241" spans="1:4" s="6" customFormat="1" ht="48" customHeight="1">
      <c r="A241" s="23"/>
      <c r="B241" s="28" t="s">
        <v>1454</v>
      </c>
      <c r="C241" s="25" t="s">
        <v>1389</v>
      </c>
      <c r="D241" s="22" t="s">
        <v>1457</v>
      </c>
    </row>
    <row r="242" spans="1:4" s="6" customFormat="1" ht="33.75" customHeight="1">
      <c r="A242" s="23"/>
      <c r="B242" s="20">
        <v>188</v>
      </c>
      <c r="C242" s="25" t="s">
        <v>1458</v>
      </c>
      <c r="D242" s="22" t="s">
        <v>1459</v>
      </c>
    </row>
    <row r="243" spans="1:4" s="6" customFormat="1" ht="32.25" customHeight="1">
      <c r="A243" s="23"/>
      <c r="B243" s="20">
        <v>188</v>
      </c>
      <c r="C243" s="25" t="s">
        <v>1391</v>
      </c>
      <c r="D243" s="22" t="s">
        <v>1460</v>
      </c>
    </row>
    <row r="244" spans="1:4" s="6" customFormat="1" ht="16.5" customHeight="1">
      <c r="A244" s="23"/>
      <c r="B244" s="28" t="s">
        <v>1454</v>
      </c>
      <c r="C244" s="25" t="s">
        <v>1386</v>
      </c>
      <c r="D244" s="22" t="s">
        <v>1461</v>
      </c>
    </row>
    <row r="245" spans="1:4" s="6" customFormat="1" ht="31.5" customHeight="1">
      <c r="A245" s="23"/>
      <c r="B245" s="20">
        <v>188</v>
      </c>
      <c r="C245" s="25" t="s">
        <v>1324</v>
      </c>
      <c r="D245" s="22" t="s">
        <v>1329</v>
      </c>
    </row>
    <row r="246" spans="1:4" s="6" customFormat="1" ht="18.75" customHeight="1">
      <c r="A246" s="23" t="s">
        <v>1515</v>
      </c>
      <c r="B246" s="30">
        <v>189</v>
      </c>
      <c r="C246" s="581" t="s">
        <v>1462</v>
      </c>
      <c r="D246" s="593"/>
    </row>
    <row r="247" spans="1:4" s="6" customFormat="1" ht="15" customHeight="1">
      <c r="A247" s="23"/>
      <c r="B247" s="28" t="s">
        <v>1463</v>
      </c>
      <c r="C247" s="25" t="s">
        <v>1374</v>
      </c>
      <c r="D247" s="22" t="s">
        <v>1464</v>
      </c>
    </row>
    <row r="248" spans="1:4" s="6" customFormat="1" ht="20.25" customHeight="1">
      <c r="A248" s="23" t="s">
        <v>1516</v>
      </c>
      <c r="B248" s="29" t="s">
        <v>1465</v>
      </c>
      <c r="C248" s="581" t="s">
        <v>1466</v>
      </c>
      <c r="D248" s="593"/>
    </row>
    <row r="249" spans="1:4" s="6" customFormat="1" ht="31.5" customHeight="1">
      <c r="A249" s="23"/>
      <c r="B249" s="28" t="s">
        <v>1465</v>
      </c>
      <c r="C249" s="25" t="s">
        <v>1324</v>
      </c>
      <c r="D249" s="22" t="s">
        <v>1329</v>
      </c>
    </row>
    <row r="250" spans="1:4" s="6" customFormat="1" ht="22.5" customHeight="1">
      <c r="A250" s="23" t="s">
        <v>1471</v>
      </c>
      <c r="B250" s="29" t="s">
        <v>1467</v>
      </c>
      <c r="C250" s="581" t="s">
        <v>1475</v>
      </c>
      <c r="D250" s="593"/>
    </row>
    <row r="251" spans="1:4" s="6" customFormat="1" ht="30" customHeight="1">
      <c r="A251" s="23"/>
      <c r="B251" s="20">
        <v>318</v>
      </c>
      <c r="C251" s="25" t="s">
        <v>1324</v>
      </c>
      <c r="D251" s="22" t="s">
        <v>1329</v>
      </c>
    </row>
    <row r="252" spans="1:4" s="6" customFormat="1" ht="19.5" customHeight="1">
      <c r="A252" s="23" t="s">
        <v>1513</v>
      </c>
      <c r="B252" s="30">
        <v>321</v>
      </c>
      <c r="C252" s="581" t="s">
        <v>1520</v>
      </c>
      <c r="D252" s="593"/>
    </row>
    <row r="253" spans="1:4" s="6" customFormat="1" ht="32.25" customHeight="1">
      <c r="A253" s="23"/>
      <c r="B253" s="20">
        <v>321</v>
      </c>
      <c r="C253" s="25" t="s">
        <v>1324</v>
      </c>
      <c r="D253" s="22" t="s">
        <v>1329</v>
      </c>
    </row>
    <row r="254" spans="1:4" s="6" customFormat="1" ht="31.5" customHeight="1">
      <c r="A254" s="23" t="s">
        <v>1514</v>
      </c>
      <c r="B254" s="30">
        <v>498</v>
      </c>
      <c r="C254" s="581" t="s">
        <v>1468</v>
      </c>
      <c r="D254" s="593"/>
    </row>
    <row r="255" spans="1:4" s="6" customFormat="1" ht="23.25" customHeight="1">
      <c r="A255" s="23"/>
      <c r="B255" s="20">
        <v>498</v>
      </c>
      <c r="C255" s="25" t="s">
        <v>1469</v>
      </c>
      <c r="D255" s="22" t="s">
        <v>1470</v>
      </c>
    </row>
    <row r="256" spans="1:4" s="6" customFormat="1" ht="21" customHeight="1">
      <c r="A256" s="23" t="s">
        <v>1511</v>
      </c>
      <c r="B256" s="30">
        <v>832</v>
      </c>
      <c r="C256" s="581" t="s">
        <v>1521</v>
      </c>
      <c r="D256" s="593"/>
    </row>
    <row r="257" spans="1:4" s="6" customFormat="1" ht="33.75" customHeight="1">
      <c r="A257" s="23"/>
      <c r="B257" s="20">
        <v>832</v>
      </c>
      <c r="C257" s="25" t="s">
        <v>1324</v>
      </c>
      <c r="D257" s="22" t="s">
        <v>1329</v>
      </c>
    </row>
    <row r="258" spans="1:4" s="6" customFormat="1" ht="24" customHeight="1">
      <c r="A258" s="23" t="s">
        <v>1512</v>
      </c>
      <c r="B258" s="30">
        <v>836</v>
      </c>
      <c r="C258" s="581" t="s">
        <v>1476</v>
      </c>
      <c r="D258" s="594"/>
    </row>
    <row r="259" spans="1:4" s="6" customFormat="1" ht="54" customHeight="1">
      <c r="A259" s="23"/>
      <c r="B259" s="20">
        <v>836</v>
      </c>
      <c r="C259" s="25" t="s">
        <v>1452</v>
      </c>
      <c r="D259" s="22" t="s">
        <v>1453</v>
      </c>
    </row>
    <row r="260" spans="1:4" s="6" customFormat="1" ht="23.25" customHeight="1">
      <c r="A260" s="23" t="s">
        <v>1510</v>
      </c>
      <c r="B260" s="30">
        <v>839</v>
      </c>
      <c r="C260" s="581" t="s">
        <v>1477</v>
      </c>
      <c r="D260" s="593"/>
    </row>
    <row r="261" spans="1:38" s="9" customFormat="1" ht="24" customHeight="1">
      <c r="A261" s="35"/>
      <c r="B261" s="36">
        <v>839</v>
      </c>
      <c r="C261" s="37" t="s">
        <v>1378</v>
      </c>
      <c r="D261" s="38" t="s">
        <v>1379</v>
      </c>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row>
    <row r="262" spans="1:4" ht="38.25" customHeight="1">
      <c r="A262" s="585" t="s">
        <v>1491</v>
      </c>
      <c r="B262" s="585"/>
      <c r="C262" s="585"/>
      <c r="D262" s="585"/>
    </row>
    <row r="263" ht="15" hidden="1">
      <c r="D263" s="5"/>
    </row>
    <row r="264" ht="15" hidden="1"/>
  </sheetData>
  <sheetProtection/>
  <mergeCells count="41">
    <mergeCell ref="C238:D238"/>
    <mergeCell ref="C246:D246"/>
    <mergeCell ref="C248:D248"/>
    <mergeCell ref="C258:D258"/>
    <mergeCell ref="C260:D260"/>
    <mergeCell ref="C250:D250"/>
    <mergeCell ref="C252:D252"/>
    <mergeCell ref="C254:D254"/>
    <mergeCell ref="C256:D256"/>
    <mergeCell ref="C206:D206"/>
    <mergeCell ref="C208:D208"/>
    <mergeCell ref="C236:D236"/>
    <mergeCell ref="A17:D17"/>
    <mergeCell ref="B19:C19"/>
    <mergeCell ref="D19:D20"/>
    <mergeCell ref="C122:D122"/>
    <mergeCell ref="C180:D180"/>
    <mergeCell ref="C190:D190"/>
    <mergeCell ref="C157:D157"/>
    <mergeCell ref="A262:D262"/>
    <mergeCell ref="E212:H216"/>
    <mergeCell ref="A19:A20"/>
    <mergeCell ref="C181:D181"/>
    <mergeCell ref="C188:D188"/>
    <mergeCell ref="C192:D192"/>
    <mergeCell ref="C197:D197"/>
    <mergeCell ref="C200:D200"/>
    <mergeCell ref="C195:D195"/>
    <mergeCell ref="C204:D204"/>
    <mergeCell ref="C176:D176"/>
    <mergeCell ref="C22:D22"/>
    <mergeCell ref="C37:D37"/>
    <mergeCell ref="C43:D43"/>
    <mergeCell ref="C47:D47"/>
    <mergeCell ref="C85:D85"/>
    <mergeCell ref="C14:D14"/>
    <mergeCell ref="C15:D15"/>
    <mergeCell ref="C4:D4"/>
    <mergeCell ref="C9:D9"/>
    <mergeCell ref="C11:D11"/>
    <mergeCell ref="C12:D12"/>
  </mergeCells>
  <printOptions/>
  <pageMargins left="1.0236220472440944" right="0.3937007874015748" top="0.7874015748031497" bottom="0.5118110236220472" header="0.15748031496062992" footer="0.2362204724409449"/>
  <pageSetup fitToHeight="6" fitToWidth="5" horizontalDpi="600" verticalDpi="600" orientation="portrait" paperSize="9" scale="56"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theme="0"/>
  </sheetPr>
  <dimension ref="A1:J48"/>
  <sheetViews>
    <sheetView zoomScalePageLayoutView="0" workbookViewId="0" topLeftCell="C1">
      <selection activeCell="G5" sqref="G5:I5"/>
    </sheetView>
  </sheetViews>
  <sheetFormatPr defaultColWidth="9.00390625" defaultRowHeight="12.75" outlineLevelRow="1"/>
  <cols>
    <col min="1" max="1" width="5.00390625" style="515" customWidth="1"/>
    <col min="2" max="2" width="14.125" style="514" customWidth="1"/>
    <col min="3" max="3" width="37.125" style="514" customWidth="1"/>
    <col min="4" max="4" width="21.625" style="514" customWidth="1"/>
    <col min="5" max="5" width="25.00390625" style="514" customWidth="1"/>
    <col min="6" max="6" width="9.00390625" style="514" customWidth="1"/>
    <col min="7" max="7" width="14.875" style="514" customWidth="1"/>
    <col min="8" max="8" width="11.00390625" style="514" customWidth="1"/>
    <col min="9" max="9" width="15.625" style="514" customWidth="1"/>
    <col min="10" max="16384" width="9.125" style="514" customWidth="1"/>
  </cols>
  <sheetData>
    <row r="1" spans="1:9" ht="12.75">
      <c r="A1" s="514"/>
      <c r="F1" s="695" t="s">
        <v>582</v>
      </c>
      <c r="G1" s="695"/>
      <c r="H1" s="695"/>
      <c r="I1" s="695"/>
    </row>
    <row r="2" spans="1:9" ht="12.75">
      <c r="A2" s="514"/>
      <c r="E2" s="540"/>
      <c r="F2" s="540"/>
      <c r="G2" s="540"/>
      <c r="H2" s="540"/>
      <c r="I2" s="544" t="s">
        <v>576</v>
      </c>
    </row>
    <row r="3" spans="1:9" ht="12.75">
      <c r="A3" s="514"/>
      <c r="D3" s="695" t="s">
        <v>856</v>
      </c>
      <c r="E3" s="695"/>
      <c r="F3" s="695"/>
      <c r="G3" s="695"/>
      <c r="H3" s="695"/>
      <c r="I3" s="695"/>
    </row>
    <row r="4" spans="1:9" ht="12.75">
      <c r="A4" s="514"/>
      <c r="D4" s="695" t="s">
        <v>855</v>
      </c>
      <c r="E4" s="695"/>
      <c r="F4" s="695"/>
      <c r="G4" s="695"/>
      <c r="H4" s="695"/>
      <c r="I4" s="695"/>
    </row>
    <row r="5" spans="1:9" ht="19.5" customHeight="1">
      <c r="A5" s="514"/>
      <c r="D5" s="543"/>
      <c r="E5" s="543"/>
      <c r="F5" s="543"/>
      <c r="G5" s="713" t="s">
        <v>1702</v>
      </c>
      <c r="H5" s="714"/>
      <c r="I5" s="714"/>
    </row>
    <row r="6" spans="1:9" ht="12.75">
      <c r="A6" s="514"/>
      <c r="D6" s="543"/>
      <c r="E6" s="543"/>
      <c r="F6" s="543"/>
      <c r="G6" s="543"/>
      <c r="H6" s="543"/>
      <c r="I6" s="543"/>
    </row>
    <row r="7" spans="1:9" ht="12.75">
      <c r="A7" s="514"/>
      <c r="D7" s="543"/>
      <c r="E7" s="543"/>
      <c r="F7" s="695" t="s">
        <v>582</v>
      </c>
      <c r="G7" s="695"/>
      <c r="H7" s="695"/>
      <c r="I7" s="695"/>
    </row>
    <row r="8" spans="1:9" ht="12.75">
      <c r="A8" s="514"/>
      <c r="D8" s="543"/>
      <c r="E8" s="695" t="s">
        <v>576</v>
      </c>
      <c r="F8" s="695"/>
      <c r="G8" s="695"/>
      <c r="H8" s="695"/>
      <c r="I8" s="695"/>
    </row>
    <row r="9" spans="1:9" ht="12.75">
      <c r="A9" s="514"/>
      <c r="D9" s="695" t="s">
        <v>855</v>
      </c>
      <c r="E9" s="695"/>
      <c r="F9" s="695"/>
      <c r="G9" s="695"/>
      <c r="H9" s="695"/>
      <c r="I9" s="695"/>
    </row>
    <row r="10" spans="1:9" ht="13.5" customHeight="1">
      <c r="A10" s="514"/>
      <c r="E10" s="516"/>
      <c r="F10" s="516"/>
      <c r="G10" s="695" t="s">
        <v>1481</v>
      </c>
      <c r="H10" s="695"/>
      <c r="I10" s="695"/>
    </row>
    <row r="11" spans="1:9" ht="30" customHeight="1">
      <c r="A11" s="514"/>
      <c r="E11" s="516"/>
      <c r="F11" s="516"/>
      <c r="G11" s="542"/>
      <c r="H11" s="542"/>
      <c r="I11" s="542"/>
    </row>
    <row r="12" spans="1:9" ht="18.75" customHeight="1">
      <c r="A12" s="711" t="s">
        <v>581</v>
      </c>
      <c r="B12" s="712"/>
      <c r="C12" s="712"/>
      <c r="D12" s="712"/>
      <c r="E12" s="712"/>
      <c r="F12" s="712"/>
      <c r="G12" s="712"/>
      <c r="H12" s="712"/>
      <c r="I12" s="712"/>
    </row>
    <row r="13" spans="1:9" ht="22.5" customHeight="1">
      <c r="A13" s="541"/>
      <c r="B13" s="540"/>
      <c r="C13" s="540"/>
      <c r="D13" s="540"/>
      <c r="E13" s="540"/>
      <c r="F13" s="540"/>
      <c r="G13" s="540"/>
      <c r="H13" s="540"/>
      <c r="I13" s="539" t="s">
        <v>828</v>
      </c>
    </row>
    <row r="14" spans="1:9" s="578" customFormat="1" ht="53.25" customHeight="1">
      <c r="A14" s="574" t="s">
        <v>1490</v>
      </c>
      <c r="B14" s="575" t="s">
        <v>851</v>
      </c>
      <c r="C14" s="576" t="s">
        <v>575</v>
      </c>
      <c r="D14" s="577" t="s">
        <v>574</v>
      </c>
      <c r="E14" s="577" t="s">
        <v>573</v>
      </c>
      <c r="F14" s="576" t="s">
        <v>529</v>
      </c>
      <c r="G14" s="577" t="s">
        <v>524</v>
      </c>
      <c r="H14" s="577" t="s">
        <v>850</v>
      </c>
      <c r="I14" s="577" t="s">
        <v>825</v>
      </c>
    </row>
    <row r="15" spans="1:9" s="535" customFormat="1" ht="12" customHeight="1">
      <c r="A15" s="538">
        <v>1</v>
      </c>
      <c r="B15" s="537">
        <v>2</v>
      </c>
      <c r="C15" s="537">
        <v>3</v>
      </c>
      <c r="D15" s="536">
        <v>4</v>
      </c>
      <c r="E15" s="536">
        <v>5</v>
      </c>
      <c r="F15" s="537">
        <v>6</v>
      </c>
      <c r="G15" s="536">
        <v>7</v>
      </c>
      <c r="H15" s="536">
        <v>8</v>
      </c>
      <c r="I15" s="536">
        <v>9</v>
      </c>
    </row>
    <row r="16" spans="1:9" ht="56.25" customHeight="1">
      <c r="A16" s="525">
        <v>1</v>
      </c>
      <c r="B16" s="524">
        <v>7950031</v>
      </c>
      <c r="C16" s="523" t="s">
        <v>470</v>
      </c>
      <c r="D16" s="523" t="s">
        <v>263</v>
      </c>
      <c r="E16" s="523" t="s">
        <v>1033</v>
      </c>
      <c r="F16" s="521">
        <v>905</v>
      </c>
      <c r="G16" s="522">
        <v>707</v>
      </c>
      <c r="H16" s="521">
        <v>500</v>
      </c>
      <c r="I16" s="520">
        <v>1382.41614</v>
      </c>
    </row>
    <row r="17" spans="1:9" ht="63.75" customHeight="1">
      <c r="A17" s="525">
        <v>2</v>
      </c>
      <c r="B17" s="524">
        <v>7950032</v>
      </c>
      <c r="C17" s="523" t="s">
        <v>469</v>
      </c>
      <c r="D17" s="523" t="s">
        <v>264</v>
      </c>
      <c r="E17" s="523" t="s">
        <v>1033</v>
      </c>
      <c r="F17" s="521">
        <v>905</v>
      </c>
      <c r="G17" s="522">
        <v>707</v>
      </c>
      <c r="H17" s="521">
        <v>500</v>
      </c>
      <c r="I17" s="520">
        <f>5482100/1000</f>
        <v>5482.1</v>
      </c>
    </row>
    <row r="18" spans="1:9" ht="81" customHeight="1" hidden="1" outlineLevel="1">
      <c r="A18" s="532">
        <v>3</v>
      </c>
      <c r="B18" s="531">
        <v>7950033</v>
      </c>
      <c r="C18" s="530" t="s">
        <v>949</v>
      </c>
      <c r="D18" s="530" t="s">
        <v>580</v>
      </c>
      <c r="E18" s="530" t="s">
        <v>1326</v>
      </c>
      <c r="F18" s="528">
        <v>927</v>
      </c>
      <c r="G18" s="529">
        <v>409</v>
      </c>
      <c r="H18" s="528">
        <v>18</v>
      </c>
      <c r="I18" s="527">
        <f>546539.3/1000</f>
        <v>546.5393</v>
      </c>
    </row>
    <row r="19" spans="1:9" ht="19.5" customHeight="1" collapsed="1">
      <c r="A19" s="686">
        <v>3</v>
      </c>
      <c r="B19" s="689">
        <v>7950035</v>
      </c>
      <c r="C19" s="692" t="s">
        <v>498</v>
      </c>
      <c r="D19" s="692" t="s">
        <v>265</v>
      </c>
      <c r="E19" s="692" t="s">
        <v>1031</v>
      </c>
      <c r="F19" s="692">
        <v>903</v>
      </c>
      <c r="G19" s="522">
        <v>114</v>
      </c>
      <c r="H19" s="521">
        <v>500</v>
      </c>
      <c r="I19" s="526">
        <f>16950001.03/1000</f>
        <v>16950.00103</v>
      </c>
    </row>
    <row r="20" spans="1:9" ht="19.5" customHeight="1">
      <c r="A20" s="687"/>
      <c r="B20" s="690"/>
      <c r="C20" s="693"/>
      <c r="D20" s="690"/>
      <c r="E20" s="693"/>
      <c r="F20" s="693"/>
      <c r="G20" s="522">
        <v>709</v>
      </c>
      <c r="H20" s="521">
        <v>500</v>
      </c>
      <c r="I20" s="526">
        <f>2550000.42/1000</f>
        <v>2550.00042</v>
      </c>
    </row>
    <row r="21" spans="1:9" ht="19.5" customHeight="1">
      <c r="A21" s="687"/>
      <c r="B21" s="690"/>
      <c r="C21" s="693"/>
      <c r="D21" s="690"/>
      <c r="E21" s="693"/>
      <c r="F21" s="693"/>
      <c r="G21" s="522">
        <v>806</v>
      </c>
      <c r="H21" s="521">
        <v>500</v>
      </c>
      <c r="I21" s="526">
        <f>200000.09/1000</f>
        <v>200.00009</v>
      </c>
    </row>
    <row r="22" spans="1:9" ht="19.5" customHeight="1">
      <c r="A22" s="687"/>
      <c r="B22" s="690"/>
      <c r="C22" s="693"/>
      <c r="D22" s="690"/>
      <c r="E22" s="693"/>
      <c r="F22" s="693"/>
      <c r="G22" s="522">
        <v>910</v>
      </c>
      <c r="H22" s="521">
        <v>500</v>
      </c>
      <c r="I22" s="526">
        <f>4790001.85/1000</f>
        <v>4790.00185</v>
      </c>
    </row>
    <row r="23" spans="1:9" ht="19.5" customHeight="1">
      <c r="A23" s="687"/>
      <c r="B23" s="690"/>
      <c r="C23" s="693"/>
      <c r="D23" s="690"/>
      <c r="E23" s="693"/>
      <c r="F23" s="693"/>
      <c r="G23" s="522">
        <v>1006</v>
      </c>
      <c r="H23" s="521">
        <v>500</v>
      </c>
      <c r="I23" s="526">
        <f>1350004.87/1000</f>
        <v>1350.0048700000002</v>
      </c>
    </row>
    <row r="24" spans="1:9" ht="27" customHeight="1">
      <c r="A24" s="688"/>
      <c r="B24" s="691"/>
      <c r="C24" s="694"/>
      <c r="D24" s="691"/>
      <c r="E24" s="694"/>
      <c r="F24" s="694"/>
      <c r="G24" s="522">
        <v>0</v>
      </c>
      <c r="H24" s="521">
        <v>0</v>
      </c>
      <c r="I24" s="520">
        <f>I19+I20+I21+I22+I23</f>
        <v>25840.008260000002</v>
      </c>
    </row>
    <row r="25" spans="1:9" ht="18.75" customHeight="1" hidden="1" outlineLevel="1">
      <c r="A25" s="705">
        <v>5</v>
      </c>
      <c r="B25" s="708">
        <v>7950037</v>
      </c>
      <c r="C25" s="696" t="s">
        <v>320</v>
      </c>
      <c r="D25" s="696" t="s">
        <v>579</v>
      </c>
      <c r="E25" s="696" t="s">
        <v>1033</v>
      </c>
      <c r="F25" s="699">
        <v>905</v>
      </c>
      <c r="G25" s="529">
        <v>709</v>
      </c>
      <c r="H25" s="528">
        <v>500</v>
      </c>
      <c r="I25" s="534">
        <f>205431.55/1000</f>
        <v>205.43155</v>
      </c>
    </row>
    <row r="26" spans="1:9" ht="18.75" customHeight="1" hidden="1" outlineLevel="1">
      <c r="A26" s="706"/>
      <c r="B26" s="709"/>
      <c r="C26" s="697"/>
      <c r="D26" s="703"/>
      <c r="E26" s="697"/>
      <c r="F26" s="700"/>
      <c r="G26" s="529">
        <v>910</v>
      </c>
      <c r="H26" s="528">
        <v>500</v>
      </c>
      <c r="I26" s="534">
        <f>235968.67/1000</f>
        <v>235.96867</v>
      </c>
    </row>
    <row r="27" spans="1:9" ht="18.75" customHeight="1" hidden="1" outlineLevel="1">
      <c r="A27" s="707"/>
      <c r="B27" s="710"/>
      <c r="C27" s="698"/>
      <c r="D27" s="704"/>
      <c r="E27" s="698"/>
      <c r="F27" s="701"/>
      <c r="G27" s="529">
        <v>0</v>
      </c>
      <c r="H27" s="528">
        <v>0</v>
      </c>
      <c r="I27" s="527">
        <f>I25+I26</f>
        <v>441.40022</v>
      </c>
    </row>
    <row r="28" spans="1:9" ht="50.25" customHeight="1" hidden="1" outlineLevel="1">
      <c r="A28" s="533">
        <v>6</v>
      </c>
      <c r="B28" s="531">
        <v>7950038</v>
      </c>
      <c r="C28" s="530" t="s">
        <v>319</v>
      </c>
      <c r="D28" s="530" t="s">
        <v>578</v>
      </c>
      <c r="E28" s="530" t="s">
        <v>1033</v>
      </c>
      <c r="F28" s="528">
        <v>905</v>
      </c>
      <c r="G28" s="529">
        <v>910</v>
      </c>
      <c r="H28" s="528">
        <v>500</v>
      </c>
      <c r="I28" s="527">
        <f>98000/1000</f>
        <v>98</v>
      </c>
    </row>
    <row r="29" spans="1:9" ht="53.25" customHeight="1" hidden="1" outlineLevel="1">
      <c r="A29" s="532">
        <v>7</v>
      </c>
      <c r="B29" s="531">
        <v>7950039</v>
      </c>
      <c r="C29" s="530" t="s">
        <v>341</v>
      </c>
      <c r="D29" s="530" t="s">
        <v>577</v>
      </c>
      <c r="E29" s="530" t="s">
        <v>1033</v>
      </c>
      <c r="F29" s="528">
        <v>905</v>
      </c>
      <c r="G29" s="529">
        <v>709</v>
      </c>
      <c r="H29" s="528">
        <v>500</v>
      </c>
      <c r="I29" s="527">
        <f>14842219.26/1000</f>
        <v>14842.21926</v>
      </c>
    </row>
    <row r="30" spans="1:9" ht="73.5" customHeight="1" collapsed="1">
      <c r="A30" s="525">
        <v>4</v>
      </c>
      <c r="B30" s="524">
        <v>7950041</v>
      </c>
      <c r="C30" s="523" t="s">
        <v>318</v>
      </c>
      <c r="D30" s="523" t="s">
        <v>266</v>
      </c>
      <c r="E30" s="523" t="s">
        <v>1033</v>
      </c>
      <c r="F30" s="521">
        <v>905</v>
      </c>
      <c r="G30" s="522">
        <v>910</v>
      </c>
      <c r="H30" s="521">
        <v>500</v>
      </c>
      <c r="I30" s="520">
        <v>1696.31401</v>
      </c>
    </row>
    <row r="31" spans="1:9" ht="21.75" customHeight="1">
      <c r="A31" s="686">
        <v>5</v>
      </c>
      <c r="B31" s="689">
        <v>7950042</v>
      </c>
      <c r="C31" s="692" t="s">
        <v>864</v>
      </c>
      <c r="D31" s="692" t="s">
        <v>267</v>
      </c>
      <c r="E31" s="692" t="s">
        <v>907</v>
      </c>
      <c r="F31" s="692">
        <v>929</v>
      </c>
      <c r="G31" s="522">
        <v>501</v>
      </c>
      <c r="H31" s="521">
        <v>500</v>
      </c>
      <c r="I31" s="526">
        <f>6211040/1000</f>
        <v>6211.04</v>
      </c>
    </row>
    <row r="32" spans="1:9" ht="21.75" customHeight="1">
      <c r="A32" s="687"/>
      <c r="B32" s="690"/>
      <c r="C32" s="693"/>
      <c r="D32" s="693"/>
      <c r="E32" s="693"/>
      <c r="F32" s="693"/>
      <c r="G32" s="522">
        <v>709</v>
      </c>
      <c r="H32" s="521">
        <v>500</v>
      </c>
      <c r="I32" s="526">
        <f>8400000/1000</f>
        <v>8400</v>
      </c>
    </row>
    <row r="33" spans="1:9" ht="21.75" customHeight="1">
      <c r="A33" s="688"/>
      <c r="B33" s="691"/>
      <c r="C33" s="694"/>
      <c r="D33" s="694"/>
      <c r="E33" s="694"/>
      <c r="F33" s="694"/>
      <c r="G33" s="522">
        <v>0</v>
      </c>
      <c r="H33" s="521">
        <v>0</v>
      </c>
      <c r="I33" s="520">
        <f>I31+I32</f>
        <v>14611.04</v>
      </c>
    </row>
    <row r="34" spans="1:9" ht="15.75" customHeight="1">
      <c r="A34" s="686">
        <v>6</v>
      </c>
      <c r="B34" s="689">
        <v>7950043</v>
      </c>
      <c r="C34" s="692" t="s">
        <v>868</v>
      </c>
      <c r="D34" s="692" t="s">
        <v>268</v>
      </c>
      <c r="E34" s="692" t="s">
        <v>1033</v>
      </c>
      <c r="F34" s="692">
        <v>905</v>
      </c>
      <c r="G34" s="522">
        <v>701</v>
      </c>
      <c r="H34" s="521">
        <v>500</v>
      </c>
      <c r="I34" s="526">
        <f>4668000/1000</f>
        <v>4668</v>
      </c>
    </row>
    <row r="35" spans="1:9" ht="15.75" customHeight="1">
      <c r="A35" s="687"/>
      <c r="B35" s="690"/>
      <c r="C35" s="693"/>
      <c r="D35" s="693"/>
      <c r="E35" s="693"/>
      <c r="F35" s="693"/>
      <c r="G35" s="522">
        <v>702</v>
      </c>
      <c r="H35" s="521">
        <v>500</v>
      </c>
      <c r="I35" s="526">
        <f>8757000/1000</f>
        <v>8757</v>
      </c>
    </row>
    <row r="36" spans="1:9" ht="15.75" customHeight="1">
      <c r="A36" s="687"/>
      <c r="B36" s="690"/>
      <c r="C36" s="693"/>
      <c r="D36" s="693"/>
      <c r="E36" s="693"/>
      <c r="F36" s="693"/>
      <c r="G36" s="522">
        <v>801</v>
      </c>
      <c r="H36" s="521">
        <v>500</v>
      </c>
      <c r="I36" s="526">
        <f>712000/1000</f>
        <v>712</v>
      </c>
    </row>
    <row r="37" spans="1:9" ht="15.75" customHeight="1">
      <c r="A37" s="687"/>
      <c r="B37" s="690"/>
      <c r="C37" s="693"/>
      <c r="D37" s="693"/>
      <c r="E37" s="693"/>
      <c r="F37" s="693"/>
      <c r="G37" s="522">
        <v>901</v>
      </c>
      <c r="H37" s="521">
        <v>500</v>
      </c>
      <c r="I37" s="526">
        <f>75000/1000</f>
        <v>75</v>
      </c>
    </row>
    <row r="38" spans="1:9" ht="15.75" customHeight="1">
      <c r="A38" s="687"/>
      <c r="B38" s="690"/>
      <c r="C38" s="693"/>
      <c r="D38" s="693"/>
      <c r="E38" s="694"/>
      <c r="F38" s="694"/>
      <c r="G38" s="522">
        <v>902</v>
      </c>
      <c r="H38" s="521">
        <v>500</v>
      </c>
      <c r="I38" s="526">
        <f>100000/1000</f>
        <v>100</v>
      </c>
    </row>
    <row r="39" spans="1:9" ht="36" customHeight="1">
      <c r="A39" s="687"/>
      <c r="B39" s="690"/>
      <c r="C39" s="693"/>
      <c r="D39" s="693"/>
      <c r="E39" s="523" t="s">
        <v>1326</v>
      </c>
      <c r="F39" s="521">
        <v>927</v>
      </c>
      <c r="G39" s="522">
        <v>502</v>
      </c>
      <c r="H39" s="521">
        <v>500</v>
      </c>
      <c r="I39" s="526">
        <f>1082000/1000</f>
        <v>1082</v>
      </c>
    </row>
    <row r="40" spans="1:9" ht="15.75" customHeight="1">
      <c r="A40" s="687"/>
      <c r="B40" s="690"/>
      <c r="C40" s="693"/>
      <c r="D40" s="693"/>
      <c r="E40" s="702" t="s">
        <v>1700</v>
      </c>
      <c r="F40" s="692">
        <v>929</v>
      </c>
      <c r="G40" s="522">
        <v>701</v>
      </c>
      <c r="H40" s="521">
        <v>500</v>
      </c>
      <c r="I40" s="526">
        <f>5929000/1000</f>
        <v>5929</v>
      </c>
    </row>
    <row r="41" spans="1:9" ht="15.75" customHeight="1">
      <c r="A41" s="687"/>
      <c r="B41" s="690"/>
      <c r="C41" s="693"/>
      <c r="D41" s="693"/>
      <c r="E41" s="702"/>
      <c r="F41" s="693"/>
      <c r="G41" s="522">
        <v>702</v>
      </c>
      <c r="H41" s="521">
        <v>500</v>
      </c>
      <c r="I41" s="526">
        <f>10100000/1000</f>
        <v>10100</v>
      </c>
    </row>
    <row r="42" spans="1:9" ht="15.75" customHeight="1">
      <c r="A42" s="687"/>
      <c r="B42" s="690"/>
      <c r="C42" s="693"/>
      <c r="D42" s="693"/>
      <c r="E42" s="702"/>
      <c r="F42" s="693"/>
      <c r="G42" s="522">
        <v>801</v>
      </c>
      <c r="H42" s="521">
        <v>500</v>
      </c>
      <c r="I42" s="526">
        <f>801000/1000</f>
        <v>801</v>
      </c>
    </row>
    <row r="43" spans="1:9" ht="15.75" customHeight="1">
      <c r="A43" s="687"/>
      <c r="B43" s="690"/>
      <c r="C43" s="693"/>
      <c r="D43" s="693"/>
      <c r="E43" s="702"/>
      <c r="F43" s="693"/>
      <c r="G43" s="522">
        <v>901</v>
      </c>
      <c r="H43" s="521">
        <v>500</v>
      </c>
      <c r="I43" s="526">
        <f>9750000/1000</f>
        <v>9750</v>
      </c>
    </row>
    <row r="44" spans="1:9" ht="15.75" customHeight="1">
      <c r="A44" s="687"/>
      <c r="B44" s="690"/>
      <c r="C44" s="693"/>
      <c r="D44" s="693"/>
      <c r="E44" s="702"/>
      <c r="F44" s="694"/>
      <c r="G44" s="522">
        <v>902</v>
      </c>
      <c r="H44" s="521">
        <v>500</v>
      </c>
      <c r="I44" s="526">
        <f>3535000/1000</f>
        <v>3535</v>
      </c>
    </row>
    <row r="45" spans="1:9" ht="18" customHeight="1">
      <c r="A45" s="688"/>
      <c r="B45" s="691"/>
      <c r="C45" s="694"/>
      <c r="D45" s="694"/>
      <c r="E45" s="239"/>
      <c r="F45" s="521">
        <v>0</v>
      </c>
      <c r="G45" s="522">
        <v>0</v>
      </c>
      <c r="H45" s="521">
        <v>0</v>
      </c>
      <c r="I45" s="520">
        <f>I34+I35+I36+I37+I38+I39+I40+I41+I42+I43+I44</f>
        <v>45509</v>
      </c>
    </row>
    <row r="46" spans="1:9" ht="59.25" customHeight="1">
      <c r="A46" s="525">
        <v>7</v>
      </c>
      <c r="B46" s="524">
        <v>7950044</v>
      </c>
      <c r="C46" s="523" t="s">
        <v>944</v>
      </c>
      <c r="D46" s="523" t="s">
        <v>269</v>
      </c>
      <c r="E46" s="523" t="s">
        <v>1326</v>
      </c>
      <c r="F46" s="521">
        <v>927</v>
      </c>
      <c r="G46" s="522">
        <v>501</v>
      </c>
      <c r="H46" s="521">
        <v>500</v>
      </c>
      <c r="I46" s="520">
        <f>8000000/1000</f>
        <v>8000</v>
      </c>
    </row>
    <row r="47" spans="1:9" ht="12.75" customHeight="1">
      <c r="A47" s="519"/>
      <c r="B47" s="518"/>
      <c r="C47" s="518" t="s">
        <v>572</v>
      </c>
      <c r="D47" s="518"/>
      <c r="E47" s="518"/>
      <c r="F47" s="518"/>
      <c r="G47" s="518"/>
      <c r="H47" s="518"/>
      <c r="I47" s="517">
        <f>I16+I17+I24+I30+I33+I45+I46</f>
        <v>102520.87841</v>
      </c>
    </row>
    <row r="48" spans="9:10" ht="12.75">
      <c r="I48" s="557" t="s">
        <v>1528</v>
      </c>
      <c r="J48" s="558"/>
    </row>
  </sheetData>
  <sheetProtection/>
  <mergeCells count="35">
    <mergeCell ref="E19:E24"/>
    <mergeCell ref="F19:F24"/>
    <mergeCell ref="F7:I7"/>
    <mergeCell ref="E8:I8"/>
    <mergeCell ref="F1:I1"/>
    <mergeCell ref="D3:I3"/>
    <mergeCell ref="D4:I4"/>
    <mergeCell ref="G5:I5"/>
    <mergeCell ref="A31:A33"/>
    <mergeCell ref="B31:B33"/>
    <mergeCell ref="A25:A27"/>
    <mergeCell ref="B25:B27"/>
    <mergeCell ref="G10:I10"/>
    <mergeCell ref="A12:I12"/>
    <mergeCell ref="A19:A24"/>
    <mergeCell ref="B19:B24"/>
    <mergeCell ref="C19:C24"/>
    <mergeCell ref="D19:D24"/>
    <mergeCell ref="F34:F38"/>
    <mergeCell ref="E31:E33"/>
    <mergeCell ref="F31:F33"/>
    <mergeCell ref="C25:C27"/>
    <mergeCell ref="D25:D27"/>
    <mergeCell ref="C31:C33"/>
    <mergeCell ref="D31:D33"/>
    <mergeCell ref="A34:A45"/>
    <mergeCell ref="B34:B45"/>
    <mergeCell ref="C34:C45"/>
    <mergeCell ref="D34:D45"/>
    <mergeCell ref="D9:I9"/>
    <mergeCell ref="E25:E27"/>
    <mergeCell ref="F25:F27"/>
    <mergeCell ref="E40:E44"/>
    <mergeCell ref="F40:F44"/>
    <mergeCell ref="E34:E38"/>
  </mergeCells>
  <printOptions/>
  <pageMargins left="0.7874015748031497" right="0.3937007874015748" top="0.7480314960629921" bottom="0.35433070866141736" header="0.35433070866141736" footer="0.2755905511811024"/>
  <pageSetup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sheetPr>
    <tabColor theme="0"/>
  </sheetPr>
  <dimension ref="A1:Q191"/>
  <sheetViews>
    <sheetView zoomScale="75" zoomScaleNormal="75" zoomScalePageLayoutView="0" workbookViewId="0" topLeftCell="A1">
      <selection activeCell="P5" sqref="P5"/>
    </sheetView>
  </sheetViews>
  <sheetFormatPr defaultColWidth="9.00390625" defaultRowHeight="12.75"/>
  <cols>
    <col min="1" max="1" width="5.375" style="241" customWidth="1"/>
    <col min="2" max="2" width="6.375" style="241" hidden="1" customWidth="1"/>
    <col min="3" max="4" width="0.74609375" style="241" hidden="1" customWidth="1"/>
    <col min="5" max="7" width="0.6171875" style="241" hidden="1" customWidth="1"/>
    <col min="8" max="8" width="0.74609375" style="241" hidden="1" customWidth="1"/>
    <col min="9" max="9" width="107.75390625" style="241" customWidth="1"/>
    <col min="10" max="10" width="9.375" style="240" customWidth="1"/>
    <col min="11" max="11" width="10.125" style="240" customWidth="1"/>
    <col min="12" max="12" width="9.25390625" style="240" customWidth="1"/>
    <col min="13" max="13" width="6.25390625" style="240" customWidth="1"/>
    <col min="14" max="14" width="17.00390625" style="240" customWidth="1"/>
    <col min="15" max="15" width="16.875" style="240" customWidth="1"/>
    <col min="16" max="16" width="14.25390625" style="240" customWidth="1"/>
    <col min="17" max="16384" width="9.125" style="240" customWidth="1"/>
  </cols>
  <sheetData>
    <row r="1" ht="15" customHeight="1">
      <c r="P1" s="306" t="s">
        <v>6</v>
      </c>
    </row>
    <row r="2" ht="15">
      <c r="P2" s="306" t="s">
        <v>831</v>
      </c>
    </row>
    <row r="3" ht="15">
      <c r="P3" s="305" t="s">
        <v>856</v>
      </c>
    </row>
    <row r="4" ht="15">
      <c r="P4" s="305" t="s">
        <v>855</v>
      </c>
    </row>
    <row r="5" ht="15">
      <c r="P5" s="305" t="s">
        <v>1702</v>
      </c>
    </row>
    <row r="6" ht="15">
      <c r="P6" s="307"/>
    </row>
    <row r="7" ht="15">
      <c r="P7" s="306" t="s">
        <v>6</v>
      </c>
    </row>
    <row r="8" ht="15">
      <c r="P8" s="306" t="s">
        <v>831</v>
      </c>
    </row>
    <row r="9" ht="15">
      <c r="P9" s="305" t="s">
        <v>855</v>
      </c>
    </row>
    <row r="10" ht="15">
      <c r="P10" s="305" t="s">
        <v>1481</v>
      </c>
    </row>
    <row r="12" spans="2:16" ht="42" customHeight="1">
      <c r="B12" s="304" t="s">
        <v>5</v>
      </c>
      <c r="C12" s="303"/>
      <c r="D12" s="303"/>
      <c r="E12" s="303"/>
      <c r="F12" s="303"/>
      <c r="G12" s="303"/>
      <c r="H12" s="303"/>
      <c r="I12" s="715" t="s">
        <v>4</v>
      </c>
      <c r="J12" s="715"/>
      <c r="K12" s="715"/>
      <c r="L12" s="715"/>
      <c r="M12" s="715"/>
      <c r="N12" s="715"/>
      <c r="O12" s="715"/>
      <c r="P12" s="715"/>
    </row>
    <row r="13" spans="2:16" ht="17.25" customHeight="1">
      <c r="B13" s="716"/>
      <c r="C13" s="716"/>
      <c r="D13" s="716"/>
      <c r="E13" s="716"/>
      <c r="F13" s="716"/>
      <c r="G13" s="716"/>
      <c r="H13" s="716"/>
      <c r="I13" s="716"/>
      <c r="J13" s="716"/>
      <c r="K13" s="716"/>
      <c r="L13" s="716"/>
      <c r="M13" s="716"/>
      <c r="N13" s="302"/>
      <c r="O13" s="302"/>
      <c r="P13" s="301" t="s">
        <v>828</v>
      </c>
    </row>
    <row r="14" spans="1:16" ht="17.25" customHeight="1">
      <c r="A14" s="717" t="s">
        <v>1490</v>
      </c>
      <c r="B14" s="300"/>
      <c r="C14" s="717" t="s">
        <v>853</v>
      </c>
      <c r="D14" s="718"/>
      <c r="E14" s="718"/>
      <c r="F14" s="718"/>
      <c r="G14" s="718"/>
      <c r="H14" s="718"/>
      <c r="I14" s="718"/>
      <c r="J14" s="721" t="s">
        <v>200</v>
      </c>
      <c r="K14" s="721"/>
      <c r="L14" s="721"/>
      <c r="M14" s="721"/>
      <c r="N14" s="718" t="s">
        <v>3</v>
      </c>
      <c r="O14" s="722" t="s">
        <v>526</v>
      </c>
      <c r="P14" s="723"/>
    </row>
    <row r="15" spans="1:16" ht="68.25" customHeight="1">
      <c r="A15" s="731"/>
      <c r="B15" s="300"/>
      <c r="C15" s="719"/>
      <c r="D15" s="720"/>
      <c r="E15" s="720"/>
      <c r="F15" s="720"/>
      <c r="G15" s="720"/>
      <c r="H15" s="720"/>
      <c r="I15" s="720"/>
      <c r="J15" s="299" t="s">
        <v>525</v>
      </c>
      <c r="K15" s="299" t="s">
        <v>524</v>
      </c>
      <c r="L15" s="299" t="s">
        <v>851</v>
      </c>
      <c r="M15" s="299" t="s">
        <v>850</v>
      </c>
      <c r="N15" s="720"/>
      <c r="O15" s="298" t="s">
        <v>523</v>
      </c>
      <c r="P15" s="297" t="s">
        <v>522</v>
      </c>
    </row>
    <row r="16" spans="1:16" s="292" customFormat="1" ht="12.75" customHeight="1">
      <c r="A16" s="296">
        <v>1</v>
      </c>
      <c r="B16" s="295"/>
      <c r="C16" s="294"/>
      <c r="D16" s="294"/>
      <c r="E16" s="294"/>
      <c r="F16" s="294"/>
      <c r="G16" s="294"/>
      <c r="H16" s="294"/>
      <c r="I16" s="294">
        <v>2</v>
      </c>
      <c r="J16" s="294">
        <v>3</v>
      </c>
      <c r="K16" s="294">
        <v>4</v>
      </c>
      <c r="L16" s="294">
        <v>5</v>
      </c>
      <c r="M16" s="294">
        <v>6</v>
      </c>
      <c r="N16" s="294">
        <v>7</v>
      </c>
      <c r="O16" s="294">
        <v>8</v>
      </c>
      <c r="P16" s="293">
        <v>9</v>
      </c>
    </row>
    <row r="17" spans="1:16" s="268" customFormat="1" ht="27" customHeight="1">
      <c r="A17" s="291" t="s">
        <v>1492</v>
      </c>
      <c r="B17" s="290"/>
      <c r="C17" s="724" t="s">
        <v>1328</v>
      </c>
      <c r="D17" s="724"/>
      <c r="E17" s="724"/>
      <c r="F17" s="724"/>
      <c r="G17" s="724"/>
      <c r="H17" s="724"/>
      <c r="I17" s="724"/>
      <c r="J17" s="287">
        <v>900</v>
      </c>
      <c r="K17" s="289">
        <v>0</v>
      </c>
      <c r="L17" s="288">
        <v>0</v>
      </c>
      <c r="M17" s="287">
        <v>0</v>
      </c>
      <c r="N17" s="286">
        <v>17723.746</v>
      </c>
      <c r="O17" s="286">
        <v>0</v>
      </c>
      <c r="P17" s="285">
        <v>0</v>
      </c>
    </row>
    <row r="18" spans="1:16" ht="17.25" customHeight="1">
      <c r="A18" s="267"/>
      <c r="B18" s="266"/>
      <c r="C18" s="265"/>
      <c r="D18" s="725" t="s">
        <v>841</v>
      </c>
      <c r="E18" s="725"/>
      <c r="F18" s="725"/>
      <c r="G18" s="725"/>
      <c r="H18" s="725"/>
      <c r="I18" s="725"/>
      <c r="J18" s="260">
        <v>900</v>
      </c>
      <c r="K18" s="262">
        <v>114</v>
      </c>
      <c r="L18" s="261">
        <v>0</v>
      </c>
      <c r="M18" s="260">
        <v>0</v>
      </c>
      <c r="N18" s="259">
        <v>9923.746</v>
      </c>
      <c r="O18" s="259">
        <v>0</v>
      </c>
      <c r="P18" s="258">
        <v>0</v>
      </c>
    </row>
    <row r="19" spans="1:16" ht="15.75" customHeight="1">
      <c r="A19" s="267"/>
      <c r="B19" s="266"/>
      <c r="C19" s="265"/>
      <c r="D19" s="264"/>
      <c r="E19" s="728" t="s">
        <v>906</v>
      </c>
      <c r="F19" s="728"/>
      <c r="G19" s="728"/>
      <c r="H19" s="728"/>
      <c r="I19" s="728"/>
      <c r="J19" s="260">
        <v>900</v>
      </c>
      <c r="K19" s="262">
        <v>114</v>
      </c>
      <c r="L19" s="261">
        <v>920000</v>
      </c>
      <c r="M19" s="260">
        <v>0</v>
      </c>
      <c r="N19" s="259">
        <v>9923.746</v>
      </c>
      <c r="O19" s="259">
        <v>0</v>
      </c>
      <c r="P19" s="258">
        <v>0</v>
      </c>
    </row>
    <row r="20" spans="1:16" ht="15.75" customHeight="1">
      <c r="A20" s="267"/>
      <c r="B20" s="266"/>
      <c r="C20" s="265"/>
      <c r="D20" s="264"/>
      <c r="E20" s="263"/>
      <c r="F20" s="728" t="s">
        <v>905</v>
      </c>
      <c r="G20" s="728"/>
      <c r="H20" s="728"/>
      <c r="I20" s="728"/>
      <c r="J20" s="260">
        <v>900</v>
      </c>
      <c r="K20" s="262">
        <v>114</v>
      </c>
      <c r="L20" s="261">
        <v>920300</v>
      </c>
      <c r="M20" s="260">
        <v>0</v>
      </c>
      <c r="N20" s="259">
        <v>9923.746</v>
      </c>
      <c r="O20" s="259">
        <v>0</v>
      </c>
      <c r="P20" s="258">
        <v>0</v>
      </c>
    </row>
    <row r="21" spans="1:16" ht="45.75" customHeight="1">
      <c r="A21" s="267"/>
      <c r="B21" s="266"/>
      <c r="C21" s="265"/>
      <c r="D21" s="264"/>
      <c r="E21" s="263"/>
      <c r="F21" s="263"/>
      <c r="G21" s="728" t="s">
        <v>2</v>
      </c>
      <c r="H21" s="728"/>
      <c r="I21" s="728"/>
      <c r="J21" s="260">
        <v>900</v>
      </c>
      <c r="K21" s="262">
        <v>114</v>
      </c>
      <c r="L21" s="261">
        <v>920366</v>
      </c>
      <c r="M21" s="260">
        <v>0</v>
      </c>
      <c r="N21" s="259">
        <v>9923.746</v>
      </c>
      <c r="O21" s="259">
        <v>0</v>
      </c>
      <c r="P21" s="258">
        <v>0</v>
      </c>
    </row>
    <row r="22" spans="1:16" ht="15.75" customHeight="1">
      <c r="A22" s="267"/>
      <c r="B22" s="266"/>
      <c r="C22" s="265"/>
      <c r="D22" s="264"/>
      <c r="E22" s="263"/>
      <c r="F22" s="263"/>
      <c r="G22" s="263"/>
      <c r="H22" s="726" t="s">
        <v>909</v>
      </c>
      <c r="I22" s="726"/>
      <c r="J22" s="260">
        <v>900</v>
      </c>
      <c r="K22" s="262">
        <v>114</v>
      </c>
      <c r="L22" s="261">
        <v>920366</v>
      </c>
      <c r="M22" s="260">
        <v>18</v>
      </c>
      <c r="N22" s="259">
        <v>9923.746</v>
      </c>
      <c r="O22" s="259">
        <v>0</v>
      </c>
      <c r="P22" s="258">
        <v>0</v>
      </c>
    </row>
    <row r="23" spans="1:16" ht="15.75" customHeight="1">
      <c r="A23" s="267"/>
      <c r="B23" s="266"/>
      <c r="C23" s="265"/>
      <c r="D23" s="725" t="s">
        <v>228</v>
      </c>
      <c r="E23" s="725"/>
      <c r="F23" s="725"/>
      <c r="G23" s="725"/>
      <c r="H23" s="725"/>
      <c r="I23" s="725"/>
      <c r="J23" s="260">
        <v>900</v>
      </c>
      <c r="K23" s="262">
        <v>502</v>
      </c>
      <c r="L23" s="261">
        <v>0</v>
      </c>
      <c r="M23" s="260">
        <v>0</v>
      </c>
      <c r="N23" s="259">
        <v>7800</v>
      </c>
      <c r="O23" s="259">
        <v>0</v>
      </c>
      <c r="P23" s="258">
        <v>0</v>
      </c>
    </row>
    <row r="24" spans="1:16" ht="31.5" customHeight="1">
      <c r="A24" s="267"/>
      <c r="B24" s="266"/>
      <c r="C24" s="265"/>
      <c r="D24" s="264"/>
      <c r="E24" s="728" t="s">
        <v>514</v>
      </c>
      <c r="F24" s="728"/>
      <c r="G24" s="728"/>
      <c r="H24" s="728"/>
      <c r="I24" s="728"/>
      <c r="J24" s="260">
        <v>900</v>
      </c>
      <c r="K24" s="262">
        <v>502</v>
      </c>
      <c r="L24" s="261">
        <v>5210000</v>
      </c>
      <c r="M24" s="260">
        <v>0</v>
      </c>
      <c r="N24" s="259">
        <v>7800</v>
      </c>
      <c r="O24" s="259">
        <v>0</v>
      </c>
      <c r="P24" s="258">
        <v>0</v>
      </c>
    </row>
    <row r="25" spans="1:16" ht="27.75" customHeight="1">
      <c r="A25" s="267"/>
      <c r="B25" s="266"/>
      <c r="C25" s="265"/>
      <c r="D25" s="264"/>
      <c r="E25" s="263"/>
      <c r="F25" s="728" t="s">
        <v>514</v>
      </c>
      <c r="G25" s="728"/>
      <c r="H25" s="728"/>
      <c r="I25" s="728"/>
      <c r="J25" s="260">
        <v>900</v>
      </c>
      <c r="K25" s="262">
        <v>502</v>
      </c>
      <c r="L25" s="261">
        <v>5210300</v>
      </c>
      <c r="M25" s="260">
        <v>0</v>
      </c>
      <c r="N25" s="259">
        <v>7800</v>
      </c>
      <c r="O25" s="259">
        <v>0</v>
      </c>
      <c r="P25" s="258">
        <v>0</v>
      </c>
    </row>
    <row r="26" spans="1:16" ht="33" customHeight="1">
      <c r="A26" s="267"/>
      <c r="B26" s="266"/>
      <c r="C26" s="265"/>
      <c r="D26" s="264"/>
      <c r="E26" s="263"/>
      <c r="F26" s="263"/>
      <c r="G26" s="728" t="s">
        <v>514</v>
      </c>
      <c r="H26" s="728"/>
      <c r="I26" s="728"/>
      <c r="J26" s="260">
        <v>900</v>
      </c>
      <c r="K26" s="262">
        <v>502</v>
      </c>
      <c r="L26" s="261">
        <v>5210304</v>
      </c>
      <c r="M26" s="260">
        <v>0</v>
      </c>
      <c r="N26" s="259">
        <v>7800</v>
      </c>
      <c r="O26" s="259">
        <v>0</v>
      </c>
      <c r="P26" s="258">
        <v>0</v>
      </c>
    </row>
    <row r="27" spans="1:16" ht="15.75" customHeight="1">
      <c r="A27" s="267"/>
      <c r="B27" s="266"/>
      <c r="C27" s="265"/>
      <c r="D27" s="264"/>
      <c r="E27" s="263"/>
      <c r="F27" s="263"/>
      <c r="G27" s="263"/>
      <c r="H27" s="726" t="s">
        <v>1549</v>
      </c>
      <c r="I27" s="726"/>
      <c r="J27" s="260">
        <v>900</v>
      </c>
      <c r="K27" s="262">
        <v>502</v>
      </c>
      <c r="L27" s="261">
        <v>5210304</v>
      </c>
      <c r="M27" s="260">
        <v>17</v>
      </c>
      <c r="N27" s="259">
        <v>7800</v>
      </c>
      <c r="O27" s="259">
        <v>0</v>
      </c>
      <c r="P27" s="258">
        <v>0</v>
      </c>
    </row>
    <row r="28" spans="1:16" s="268" customFormat="1" ht="21.75" customHeight="1">
      <c r="A28" s="281" t="s">
        <v>1493</v>
      </c>
      <c r="B28" s="284"/>
      <c r="C28" s="727" t="s">
        <v>1346</v>
      </c>
      <c r="D28" s="727"/>
      <c r="E28" s="727"/>
      <c r="F28" s="727"/>
      <c r="G28" s="727"/>
      <c r="H28" s="727"/>
      <c r="I28" s="727"/>
      <c r="J28" s="271">
        <v>901</v>
      </c>
      <c r="K28" s="273">
        <v>0</v>
      </c>
      <c r="L28" s="272">
        <v>0</v>
      </c>
      <c r="M28" s="271">
        <v>0</v>
      </c>
      <c r="N28" s="283">
        <v>14.7</v>
      </c>
      <c r="O28" s="283">
        <v>0</v>
      </c>
      <c r="P28" s="282">
        <v>0</v>
      </c>
    </row>
    <row r="29" spans="1:16" ht="31.5" customHeight="1">
      <c r="A29" s="267"/>
      <c r="B29" s="266"/>
      <c r="C29" s="265"/>
      <c r="D29" s="725" t="s">
        <v>845</v>
      </c>
      <c r="E29" s="725"/>
      <c r="F29" s="725"/>
      <c r="G29" s="725"/>
      <c r="H29" s="725"/>
      <c r="I29" s="725"/>
      <c r="J29" s="260">
        <v>901</v>
      </c>
      <c r="K29" s="262">
        <v>104</v>
      </c>
      <c r="L29" s="261">
        <v>0</v>
      </c>
      <c r="M29" s="260">
        <v>0</v>
      </c>
      <c r="N29" s="259">
        <v>14.7</v>
      </c>
      <c r="O29" s="259">
        <v>0</v>
      </c>
      <c r="P29" s="258">
        <v>0</v>
      </c>
    </row>
    <row r="30" spans="1:16" ht="17.25" customHeight="1">
      <c r="A30" s="267"/>
      <c r="B30" s="266"/>
      <c r="C30" s="265"/>
      <c r="D30" s="264"/>
      <c r="E30" s="728" t="s">
        <v>860</v>
      </c>
      <c r="F30" s="728"/>
      <c r="G30" s="728"/>
      <c r="H30" s="728"/>
      <c r="I30" s="728"/>
      <c r="J30" s="260">
        <v>901</v>
      </c>
      <c r="K30" s="262">
        <v>104</v>
      </c>
      <c r="L30" s="261">
        <v>20000</v>
      </c>
      <c r="M30" s="260">
        <v>0</v>
      </c>
      <c r="N30" s="259">
        <v>14.7</v>
      </c>
      <c r="O30" s="259">
        <v>0</v>
      </c>
      <c r="P30" s="258">
        <v>0</v>
      </c>
    </row>
    <row r="31" spans="1:16" ht="17.25" customHeight="1">
      <c r="A31" s="267"/>
      <c r="B31" s="266"/>
      <c r="C31" s="265"/>
      <c r="D31" s="264"/>
      <c r="E31" s="263"/>
      <c r="F31" s="728" t="s">
        <v>859</v>
      </c>
      <c r="G31" s="728"/>
      <c r="H31" s="728"/>
      <c r="I31" s="728"/>
      <c r="J31" s="260">
        <v>901</v>
      </c>
      <c r="K31" s="262">
        <v>104</v>
      </c>
      <c r="L31" s="261">
        <v>20400</v>
      </c>
      <c r="M31" s="260">
        <v>0</v>
      </c>
      <c r="N31" s="259">
        <v>14.7</v>
      </c>
      <c r="O31" s="259">
        <v>0</v>
      </c>
      <c r="P31" s="258">
        <v>0</v>
      </c>
    </row>
    <row r="32" spans="1:16" ht="30.75" customHeight="1">
      <c r="A32" s="267"/>
      <c r="B32" s="266"/>
      <c r="C32" s="265"/>
      <c r="D32" s="264"/>
      <c r="E32" s="263"/>
      <c r="F32" s="263"/>
      <c r="G32" s="728" t="s">
        <v>1</v>
      </c>
      <c r="H32" s="728"/>
      <c r="I32" s="728"/>
      <c r="J32" s="260">
        <v>901</v>
      </c>
      <c r="K32" s="262">
        <v>104</v>
      </c>
      <c r="L32" s="261">
        <v>20402</v>
      </c>
      <c r="M32" s="260">
        <v>0</v>
      </c>
      <c r="N32" s="259">
        <v>14.7</v>
      </c>
      <c r="O32" s="259">
        <v>0</v>
      </c>
      <c r="P32" s="258">
        <v>0</v>
      </c>
    </row>
    <row r="33" spans="1:16" ht="18" customHeight="1">
      <c r="A33" s="267"/>
      <c r="B33" s="266"/>
      <c r="C33" s="265"/>
      <c r="D33" s="264"/>
      <c r="E33" s="263"/>
      <c r="F33" s="263"/>
      <c r="G33" s="263"/>
      <c r="H33" s="726" t="s">
        <v>858</v>
      </c>
      <c r="I33" s="726"/>
      <c r="J33" s="260">
        <v>901</v>
      </c>
      <c r="K33" s="262">
        <v>104</v>
      </c>
      <c r="L33" s="261">
        <v>20402</v>
      </c>
      <c r="M33" s="260">
        <v>500</v>
      </c>
      <c r="N33" s="259">
        <v>14.7</v>
      </c>
      <c r="O33" s="259">
        <v>0</v>
      </c>
      <c r="P33" s="258">
        <v>0</v>
      </c>
    </row>
    <row r="34" spans="1:16" ht="18.75" customHeight="1">
      <c r="A34" s="281" t="s">
        <v>1494</v>
      </c>
      <c r="B34" s="266"/>
      <c r="C34" s="729" t="s">
        <v>1033</v>
      </c>
      <c r="D34" s="729"/>
      <c r="E34" s="729"/>
      <c r="F34" s="729"/>
      <c r="G34" s="729"/>
      <c r="H34" s="729"/>
      <c r="I34" s="729"/>
      <c r="J34" s="278">
        <v>905</v>
      </c>
      <c r="K34" s="280">
        <v>0</v>
      </c>
      <c r="L34" s="279">
        <v>0</v>
      </c>
      <c r="M34" s="278">
        <v>0</v>
      </c>
      <c r="N34" s="277">
        <v>2499958.554</v>
      </c>
      <c r="O34" s="277">
        <v>1018149.2300499999</v>
      </c>
      <c r="P34" s="276">
        <v>19015.74</v>
      </c>
    </row>
    <row r="35" spans="1:16" ht="29.25" customHeight="1">
      <c r="A35" s="267"/>
      <c r="B35" s="266"/>
      <c r="C35" s="265"/>
      <c r="D35" s="725" t="s">
        <v>845</v>
      </c>
      <c r="E35" s="725"/>
      <c r="F35" s="725"/>
      <c r="G35" s="725"/>
      <c r="H35" s="725"/>
      <c r="I35" s="725"/>
      <c r="J35" s="260">
        <v>905</v>
      </c>
      <c r="K35" s="262">
        <v>104</v>
      </c>
      <c r="L35" s="261">
        <v>0</v>
      </c>
      <c r="M35" s="260">
        <v>0</v>
      </c>
      <c r="N35" s="259">
        <v>27467.093</v>
      </c>
      <c r="O35" s="259">
        <v>17308.91905</v>
      </c>
      <c r="P35" s="258">
        <v>0</v>
      </c>
    </row>
    <row r="36" spans="1:16" ht="18.75" customHeight="1">
      <c r="A36" s="267"/>
      <c r="B36" s="266"/>
      <c r="C36" s="265"/>
      <c r="D36" s="264"/>
      <c r="E36" s="728" t="s">
        <v>860</v>
      </c>
      <c r="F36" s="728"/>
      <c r="G36" s="728"/>
      <c r="H36" s="728"/>
      <c r="I36" s="728"/>
      <c r="J36" s="260">
        <v>905</v>
      </c>
      <c r="K36" s="262">
        <v>104</v>
      </c>
      <c r="L36" s="261">
        <v>20000</v>
      </c>
      <c r="M36" s="260">
        <v>0</v>
      </c>
      <c r="N36" s="259">
        <v>27467.093</v>
      </c>
      <c r="O36" s="259">
        <v>17308.91905</v>
      </c>
      <c r="P36" s="258">
        <v>0</v>
      </c>
    </row>
    <row r="37" spans="1:16" ht="18.75" customHeight="1">
      <c r="A37" s="267"/>
      <c r="B37" s="266"/>
      <c r="C37" s="265"/>
      <c r="D37" s="264"/>
      <c r="E37" s="263"/>
      <c r="F37" s="728" t="s">
        <v>859</v>
      </c>
      <c r="G37" s="728"/>
      <c r="H37" s="728"/>
      <c r="I37" s="728"/>
      <c r="J37" s="260">
        <v>905</v>
      </c>
      <c r="K37" s="262">
        <v>104</v>
      </c>
      <c r="L37" s="261">
        <v>20400</v>
      </c>
      <c r="M37" s="260">
        <v>0</v>
      </c>
      <c r="N37" s="259">
        <v>27467.093</v>
      </c>
      <c r="O37" s="259">
        <v>17308.91905</v>
      </c>
      <c r="P37" s="258">
        <v>0</v>
      </c>
    </row>
    <row r="38" spans="1:16" ht="18.75" customHeight="1">
      <c r="A38" s="267"/>
      <c r="B38" s="266"/>
      <c r="C38" s="265"/>
      <c r="D38" s="264"/>
      <c r="E38" s="263"/>
      <c r="F38" s="263"/>
      <c r="G38" s="728" t="s">
        <v>497</v>
      </c>
      <c r="H38" s="728"/>
      <c r="I38" s="728"/>
      <c r="J38" s="260">
        <v>905</v>
      </c>
      <c r="K38" s="262">
        <v>104</v>
      </c>
      <c r="L38" s="261">
        <v>20408</v>
      </c>
      <c r="M38" s="260">
        <v>0</v>
      </c>
      <c r="N38" s="259">
        <v>4969</v>
      </c>
      <c r="O38" s="259">
        <v>3200</v>
      </c>
      <c r="P38" s="258">
        <v>0</v>
      </c>
    </row>
    <row r="39" spans="1:16" ht="18.75" customHeight="1">
      <c r="A39" s="267"/>
      <c r="B39" s="266"/>
      <c r="C39" s="265"/>
      <c r="D39" s="264"/>
      <c r="E39" s="263"/>
      <c r="F39" s="263"/>
      <c r="G39" s="263"/>
      <c r="H39" s="726" t="s">
        <v>858</v>
      </c>
      <c r="I39" s="726"/>
      <c r="J39" s="260">
        <v>905</v>
      </c>
      <c r="K39" s="262">
        <v>104</v>
      </c>
      <c r="L39" s="261">
        <v>20408</v>
      </c>
      <c r="M39" s="260">
        <v>500</v>
      </c>
      <c r="N39" s="259">
        <v>4969</v>
      </c>
      <c r="O39" s="259">
        <v>3200</v>
      </c>
      <c r="P39" s="258">
        <v>0</v>
      </c>
    </row>
    <row r="40" spans="1:16" ht="36" customHeight="1">
      <c r="A40" s="267"/>
      <c r="B40" s="266"/>
      <c r="C40" s="265"/>
      <c r="D40" s="264"/>
      <c r="E40" s="263"/>
      <c r="F40" s="263"/>
      <c r="G40" s="728" t="s">
        <v>0</v>
      </c>
      <c r="H40" s="728"/>
      <c r="I40" s="728"/>
      <c r="J40" s="260">
        <v>905</v>
      </c>
      <c r="K40" s="262">
        <v>104</v>
      </c>
      <c r="L40" s="261">
        <v>20412</v>
      </c>
      <c r="M40" s="260">
        <v>0</v>
      </c>
      <c r="N40" s="259">
        <v>9068.518999999998</v>
      </c>
      <c r="O40" s="259">
        <v>5314.79905</v>
      </c>
      <c r="P40" s="258">
        <v>0</v>
      </c>
    </row>
    <row r="41" spans="1:16" ht="18.75" customHeight="1">
      <c r="A41" s="267"/>
      <c r="B41" s="266"/>
      <c r="C41" s="265"/>
      <c r="D41" s="264"/>
      <c r="E41" s="263"/>
      <c r="F41" s="263"/>
      <c r="G41" s="263"/>
      <c r="H41" s="726" t="s">
        <v>858</v>
      </c>
      <c r="I41" s="726"/>
      <c r="J41" s="260">
        <v>905</v>
      </c>
      <c r="K41" s="262">
        <v>104</v>
      </c>
      <c r="L41" s="261">
        <v>20412</v>
      </c>
      <c r="M41" s="260">
        <v>500</v>
      </c>
      <c r="N41" s="259">
        <v>9068.518999999998</v>
      </c>
      <c r="O41" s="259">
        <v>5314.79905</v>
      </c>
      <c r="P41" s="258">
        <v>0</v>
      </c>
    </row>
    <row r="42" spans="1:16" ht="18.75" customHeight="1">
      <c r="A42" s="267"/>
      <c r="B42" s="266"/>
      <c r="C42" s="265"/>
      <c r="D42" s="264"/>
      <c r="E42" s="263"/>
      <c r="F42" s="263"/>
      <c r="G42" s="728" t="s">
        <v>1033</v>
      </c>
      <c r="H42" s="728"/>
      <c r="I42" s="728"/>
      <c r="J42" s="260">
        <v>905</v>
      </c>
      <c r="K42" s="262">
        <v>104</v>
      </c>
      <c r="L42" s="261">
        <v>20416</v>
      </c>
      <c r="M42" s="260">
        <v>0</v>
      </c>
      <c r="N42" s="259">
        <v>100</v>
      </c>
      <c r="O42" s="259">
        <v>0</v>
      </c>
      <c r="P42" s="258">
        <v>0</v>
      </c>
    </row>
    <row r="43" spans="1:16" ht="18.75" customHeight="1">
      <c r="A43" s="267"/>
      <c r="B43" s="266"/>
      <c r="C43" s="265"/>
      <c r="D43" s="264"/>
      <c r="E43" s="263"/>
      <c r="F43" s="263"/>
      <c r="G43" s="263"/>
      <c r="H43" s="726" t="s">
        <v>858</v>
      </c>
      <c r="I43" s="726"/>
      <c r="J43" s="260">
        <v>905</v>
      </c>
      <c r="K43" s="262">
        <v>104</v>
      </c>
      <c r="L43" s="261">
        <v>20416</v>
      </c>
      <c r="M43" s="260">
        <v>500</v>
      </c>
      <c r="N43" s="259">
        <v>100</v>
      </c>
      <c r="O43" s="259">
        <v>0</v>
      </c>
      <c r="P43" s="258">
        <v>0</v>
      </c>
    </row>
    <row r="44" spans="1:16" ht="28.5" customHeight="1">
      <c r="A44" s="267"/>
      <c r="B44" s="266"/>
      <c r="C44" s="265"/>
      <c r="D44" s="264"/>
      <c r="E44" s="263"/>
      <c r="F44" s="263"/>
      <c r="G44" s="728" t="s">
        <v>496</v>
      </c>
      <c r="H44" s="728"/>
      <c r="I44" s="728"/>
      <c r="J44" s="260">
        <v>905</v>
      </c>
      <c r="K44" s="262">
        <v>104</v>
      </c>
      <c r="L44" s="261">
        <v>20419</v>
      </c>
      <c r="M44" s="260">
        <v>0</v>
      </c>
      <c r="N44" s="259">
        <v>11199.574</v>
      </c>
      <c r="O44" s="259">
        <v>7275.753</v>
      </c>
      <c r="P44" s="258">
        <v>0</v>
      </c>
    </row>
    <row r="45" spans="1:16" ht="17.25" customHeight="1">
      <c r="A45" s="267"/>
      <c r="B45" s="266"/>
      <c r="C45" s="265"/>
      <c r="D45" s="264"/>
      <c r="E45" s="263"/>
      <c r="F45" s="263"/>
      <c r="G45" s="263"/>
      <c r="H45" s="726" t="s">
        <v>858</v>
      </c>
      <c r="I45" s="726"/>
      <c r="J45" s="260">
        <v>905</v>
      </c>
      <c r="K45" s="262">
        <v>104</v>
      </c>
      <c r="L45" s="261">
        <v>20419</v>
      </c>
      <c r="M45" s="260">
        <v>500</v>
      </c>
      <c r="N45" s="259">
        <v>11199.574</v>
      </c>
      <c r="O45" s="259">
        <v>7275.753</v>
      </c>
      <c r="P45" s="258">
        <v>0</v>
      </c>
    </row>
    <row r="46" spans="1:16" ht="36" customHeight="1">
      <c r="A46" s="267"/>
      <c r="B46" s="266"/>
      <c r="C46" s="265"/>
      <c r="D46" s="264"/>
      <c r="E46" s="263"/>
      <c r="F46" s="263"/>
      <c r="G46" s="728" t="s">
        <v>596</v>
      </c>
      <c r="H46" s="728"/>
      <c r="I46" s="728"/>
      <c r="J46" s="260">
        <v>905</v>
      </c>
      <c r="K46" s="262">
        <v>104</v>
      </c>
      <c r="L46" s="261">
        <v>20424</v>
      </c>
      <c r="M46" s="260">
        <v>0</v>
      </c>
      <c r="N46" s="259">
        <v>2130</v>
      </c>
      <c r="O46" s="259">
        <v>1518.367</v>
      </c>
      <c r="P46" s="258">
        <v>0</v>
      </c>
    </row>
    <row r="47" spans="1:16" ht="17.25" customHeight="1">
      <c r="A47" s="267"/>
      <c r="B47" s="266"/>
      <c r="C47" s="265"/>
      <c r="D47" s="264"/>
      <c r="E47" s="263"/>
      <c r="F47" s="263"/>
      <c r="G47" s="263"/>
      <c r="H47" s="726" t="s">
        <v>858</v>
      </c>
      <c r="I47" s="726"/>
      <c r="J47" s="260">
        <v>905</v>
      </c>
      <c r="K47" s="262">
        <v>104</v>
      </c>
      <c r="L47" s="261">
        <v>20424</v>
      </c>
      <c r="M47" s="260">
        <v>500</v>
      </c>
      <c r="N47" s="259">
        <v>2130</v>
      </c>
      <c r="O47" s="259">
        <v>1518.367</v>
      </c>
      <c r="P47" s="258">
        <v>0</v>
      </c>
    </row>
    <row r="48" spans="1:16" ht="17.25" customHeight="1">
      <c r="A48" s="267"/>
      <c r="B48" s="266"/>
      <c r="C48" s="265"/>
      <c r="D48" s="725" t="s">
        <v>841</v>
      </c>
      <c r="E48" s="725"/>
      <c r="F48" s="725"/>
      <c r="G48" s="725"/>
      <c r="H48" s="725"/>
      <c r="I48" s="725"/>
      <c r="J48" s="260">
        <v>905</v>
      </c>
      <c r="K48" s="262">
        <v>114</v>
      </c>
      <c r="L48" s="261">
        <v>0</v>
      </c>
      <c r="M48" s="260">
        <v>0</v>
      </c>
      <c r="N48" s="259">
        <v>1931</v>
      </c>
      <c r="O48" s="259">
        <v>0</v>
      </c>
      <c r="P48" s="258">
        <v>0</v>
      </c>
    </row>
    <row r="49" spans="1:16" ht="17.25" customHeight="1">
      <c r="A49" s="267"/>
      <c r="B49" s="266"/>
      <c r="C49" s="265"/>
      <c r="D49" s="264"/>
      <c r="E49" s="728" t="s">
        <v>903</v>
      </c>
      <c r="F49" s="728"/>
      <c r="G49" s="728"/>
      <c r="H49" s="728"/>
      <c r="I49" s="728"/>
      <c r="J49" s="260">
        <v>905</v>
      </c>
      <c r="K49" s="262">
        <v>114</v>
      </c>
      <c r="L49" s="261">
        <v>930000</v>
      </c>
      <c r="M49" s="260">
        <v>0</v>
      </c>
      <c r="N49" s="259">
        <v>1931</v>
      </c>
      <c r="O49" s="259">
        <v>0</v>
      </c>
      <c r="P49" s="258">
        <v>0</v>
      </c>
    </row>
    <row r="50" spans="1:16" ht="17.25" customHeight="1">
      <c r="A50" s="267"/>
      <c r="B50" s="266"/>
      <c r="C50" s="265"/>
      <c r="D50" s="264"/>
      <c r="E50" s="263"/>
      <c r="F50" s="728" t="s">
        <v>866</v>
      </c>
      <c r="G50" s="728"/>
      <c r="H50" s="728"/>
      <c r="I50" s="728"/>
      <c r="J50" s="260">
        <v>905</v>
      </c>
      <c r="K50" s="262">
        <v>114</v>
      </c>
      <c r="L50" s="261">
        <v>939900</v>
      </c>
      <c r="M50" s="260">
        <v>0</v>
      </c>
      <c r="N50" s="259">
        <v>1931</v>
      </c>
      <c r="O50" s="259">
        <v>0</v>
      </c>
      <c r="P50" s="258">
        <v>0</v>
      </c>
    </row>
    <row r="51" spans="1:16" ht="17.25" customHeight="1">
      <c r="A51" s="267"/>
      <c r="B51" s="266"/>
      <c r="C51" s="265"/>
      <c r="D51" s="264"/>
      <c r="E51" s="263"/>
      <c r="F51" s="263"/>
      <c r="G51" s="728" t="s">
        <v>595</v>
      </c>
      <c r="H51" s="728"/>
      <c r="I51" s="728"/>
      <c r="J51" s="260">
        <v>905</v>
      </c>
      <c r="K51" s="262">
        <v>114</v>
      </c>
      <c r="L51" s="261">
        <v>939908</v>
      </c>
      <c r="M51" s="260">
        <v>0</v>
      </c>
      <c r="N51" s="259">
        <v>1931</v>
      </c>
      <c r="O51" s="259">
        <v>0</v>
      </c>
      <c r="P51" s="258">
        <v>0</v>
      </c>
    </row>
    <row r="52" spans="1:16" ht="17.25" customHeight="1">
      <c r="A52" s="267"/>
      <c r="B52" s="266"/>
      <c r="C52" s="265"/>
      <c r="D52" s="264"/>
      <c r="E52" s="263"/>
      <c r="F52" s="263"/>
      <c r="G52" s="263"/>
      <c r="H52" s="726" t="s">
        <v>861</v>
      </c>
      <c r="I52" s="726"/>
      <c r="J52" s="260">
        <v>905</v>
      </c>
      <c r="K52" s="262">
        <v>114</v>
      </c>
      <c r="L52" s="261">
        <v>939908</v>
      </c>
      <c r="M52" s="260">
        <v>1</v>
      </c>
      <c r="N52" s="259">
        <v>1931</v>
      </c>
      <c r="O52" s="259">
        <v>0</v>
      </c>
      <c r="P52" s="258">
        <v>0</v>
      </c>
    </row>
    <row r="53" spans="1:16" ht="17.25" customHeight="1">
      <c r="A53" s="267"/>
      <c r="B53" s="266"/>
      <c r="C53" s="265"/>
      <c r="D53" s="725" t="s">
        <v>225</v>
      </c>
      <c r="E53" s="725"/>
      <c r="F53" s="725"/>
      <c r="G53" s="725"/>
      <c r="H53" s="725"/>
      <c r="I53" s="725"/>
      <c r="J53" s="260">
        <v>905</v>
      </c>
      <c r="K53" s="262">
        <v>701</v>
      </c>
      <c r="L53" s="261">
        <v>0</v>
      </c>
      <c r="M53" s="260">
        <v>0</v>
      </c>
      <c r="N53" s="259">
        <v>1512.5</v>
      </c>
      <c r="O53" s="259">
        <v>1198.494</v>
      </c>
      <c r="P53" s="258">
        <v>0</v>
      </c>
    </row>
    <row r="54" spans="1:16" ht="17.25" customHeight="1">
      <c r="A54" s="267"/>
      <c r="B54" s="266"/>
      <c r="C54" s="265"/>
      <c r="D54" s="264"/>
      <c r="E54" s="728" t="s">
        <v>887</v>
      </c>
      <c r="F54" s="728"/>
      <c r="G54" s="728"/>
      <c r="H54" s="728"/>
      <c r="I54" s="728"/>
      <c r="J54" s="260">
        <v>905</v>
      </c>
      <c r="K54" s="262">
        <v>701</v>
      </c>
      <c r="L54" s="261">
        <v>4200000</v>
      </c>
      <c r="M54" s="260">
        <v>0</v>
      </c>
      <c r="N54" s="259">
        <v>1512.5</v>
      </c>
      <c r="O54" s="259">
        <v>1198.494</v>
      </c>
      <c r="P54" s="258">
        <v>0</v>
      </c>
    </row>
    <row r="55" spans="1:16" ht="17.25" customHeight="1">
      <c r="A55" s="267"/>
      <c r="B55" s="266"/>
      <c r="C55" s="265"/>
      <c r="D55" s="264"/>
      <c r="E55" s="263"/>
      <c r="F55" s="728" t="s">
        <v>866</v>
      </c>
      <c r="G55" s="728"/>
      <c r="H55" s="728"/>
      <c r="I55" s="728"/>
      <c r="J55" s="260">
        <v>905</v>
      </c>
      <c r="K55" s="262">
        <v>701</v>
      </c>
      <c r="L55" s="261">
        <v>4209900</v>
      </c>
      <c r="M55" s="260">
        <v>0</v>
      </c>
      <c r="N55" s="259">
        <v>1512.5</v>
      </c>
      <c r="O55" s="259">
        <v>1198.494</v>
      </c>
      <c r="P55" s="258">
        <v>0</v>
      </c>
    </row>
    <row r="56" spans="1:16" ht="50.25" customHeight="1">
      <c r="A56" s="267"/>
      <c r="B56" s="266"/>
      <c r="C56" s="265"/>
      <c r="D56" s="264"/>
      <c r="E56" s="263"/>
      <c r="F56" s="263"/>
      <c r="G56" s="728" t="s">
        <v>594</v>
      </c>
      <c r="H56" s="728"/>
      <c r="I56" s="728"/>
      <c r="J56" s="260">
        <v>905</v>
      </c>
      <c r="K56" s="262">
        <v>701</v>
      </c>
      <c r="L56" s="261">
        <v>4209902</v>
      </c>
      <c r="M56" s="260">
        <v>0</v>
      </c>
      <c r="N56" s="259">
        <v>1512.5</v>
      </c>
      <c r="O56" s="259">
        <v>1198.494</v>
      </c>
      <c r="P56" s="258">
        <v>0</v>
      </c>
    </row>
    <row r="57" spans="1:16" ht="16.5" customHeight="1">
      <c r="A57" s="267"/>
      <c r="B57" s="266"/>
      <c r="C57" s="265"/>
      <c r="D57" s="264"/>
      <c r="E57" s="263"/>
      <c r="F57" s="263"/>
      <c r="G57" s="263"/>
      <c r="H57" s="726" t="s">
        <v>861</v>
      </c>
      <c r="I57" s="726"/>
      <c r="J57" s="260">
        <v>905</v>
      </c>
      <c r="K57" s="262">
        <v>701</v>
      </c>
      <c r="L57" s="261">
        <v>4209902</v>
      </c>
      <c r="M57" s="260">
        <v>1</v>
      </c>
      <c r="N57" s="259">
        <v>1512.5</v>
      </c>
      <c r="O57" s="259">
        <v>1198.494</v>
      </c>
      <c r="P57" s="258">
        <v>0</v>
      </c>
    </row>
    <row r="58" spans="1:16" ht="16.5" customHeight="1">
      <c r="A58" s="267"/>
      <c r="B58" s="266"/>
      <c r="C58" s="265"/>
      <c r="D58" s="725" t="s">
        <v>224</v>
      </c>
      <c r="E58" s="725"/>
      <c r="F58" s="725"/>
      <c r="G58" s="725"/>
      <c r="H58" s="725"/>
      <c r="I58" s="725"/>
      <c r="J58" s="260">
        <v>905</v>
      </c>
      <c r="K58" s="262">
        <v>702</v>
      </c>
      <c r="L58" s="261">
        <v>0</v>
      </c>
      <c r="M58" s="260">
        <v>0</v>
      </c>
      <c r="N58" s="259">
        <v>1253126.0999999999</v>
      </c>
      <c r="O58" s="259">
        <v>888020.85</v>
      </c>
      <c r="P58" s="258">
        <v>13671.29</v>
      </c>
    </row>
    <row r="59" spans="1:16" ht="16.5" customHeight="1">
      <c r="A59" s="267"/>
      <c r="B59" s="266"/>
      <c r="C59" s="265"/>
      <c r="D59" s="264"/>
      <c r="E59" s="728" t="s">
        <v>886</v>
      </c>
      <c r="F59" s="728"/>
      <c r="G59" s="728"/>
      <c r="H59" s="728"/>
      <c r="I59" s="728"/>
      <c r="J59" s="260">
        <v>905</v>
      </c>
      <c r="K59" s="262">
        <v>702</v>
      </c>
      <c r="L59" s="261">
        <v>4210000</v>
      </c>
      <c r="M59" s="260">
        <v>0</v>
      </c>
      <c r="N59" s="259">
        <v>997368.6</v>
      </c>
      <c r="O59" s="259">
        <v>742494.1</v>
      </c>
      <c r="P59" s="258">
        <v>0</v>
      </c>
    </row>
    <row r="60" spans="1:16" ht="16.5" customHeight="1">
      <c r="A60" s="267"/>
      <c r="B60" s="266"/>
      <c r="C60" s="265"/>
      <c r="D60" s="264"/>
      <c r="E60" s="263"/>
      <c r="F60" s="728" t="s">
        <v>866</v>
      </c>
      <c r="G60" s="728"/>
      <c r="H60" s="728"/>
      <c r="I60" s="728"/>
      <c r="J60" s="260">
        <v>905</v>
      </c>
      <c r="K60" s="262">
        <v>702</v>
      </c>
      <c r="L60" s="261">
        <v>4219900</v>
      </c>
      <c r="M60" s="260">
        <v>0</v>
      </c>
      <c r="N60" s="259">
        <v>997368.6</v>
      </c>
      <c r="O60" s="259">
        <v>742494.1</v>
      </c>
      <c r="P60" s="258">
        <v>0</v>
      </c>
    </row>
    <row r="61" spans="1:16" ht="45" customHeight="1">
      <c r="A61" s="267"/>
      <c r="B61" s="266"/>
      <c r="C61" s="265"/>
      <c r="D61" s="264"/>
      <c r="E61" s="263"/>
      <c r="F61" s="263"/>
      <c r="G61" s="728" t="s">
        <v>489</v>
      </c>
      <c r="H61" s="728"/>
      <c r="I61" s="728"/>
      <c r="J61" s="260">
        <v>905</v>
      </c>
      <c r="K61" s="262">
        <v>702</v>
      </c>
      <c r="L61" s="261">
        <v>4219902</v>
      </c>
      <c r="M61" s="260">
        <v>0</v>
      </c>
      <c r="N61" s="259">
        <v>984926</v>
      </c>
      <c r="O61" s="259">
        <v>742494.1</v>
      </c>
      <c r="P61" s="258">
        <v>0</v>
      </c>
    </row>
    <row r="62" spans="1:16" ht="17.25" customHeight="1">
      <c r="A62" s="267"/>
      <c r="B62" s="266"/>
      <c r="C62" s="265"/>
      <c r="D62" s="264"/>
      <c r="E62" s="263"/>
      <c r="F62" s="263"/>
      <c r="G62" s="263"/>
      <c r="H62" s="726" t="s">
        <v>861</v>
      </c>
      <c r="I62" s="726"/>
      <c r="J62" s="260">
        <v>905</v>
      </c>
      <c r="K62" s="262">
        <v>702</v>
      </c>
      <c r="L62" s="261">
        <v>4219902</v>
      </c>
      <c r="M62" s="260">
        <v>1</v>
      </c>
      <c r="N62" s="259">
        <v>984926</v>
      </c>
      <c r="O62" s="259">
        <v>742494.1</v>
      </c>
      <c r="P62" s="258">
        <v>0</v>
      </c>
    </row>
    <row r="63" spans="1:16" ht="17.25" customHeight="1">
      <c r="A63" s="267"/>
      <c r="B63" s="266"/>
      <c r="C63" s="265"/>
      <c r="D63" s="264"/>
      <c r="E63" s="263"/>
      <c r="F63" s="263"/>
      <c r="G63" s="728" t="s">
        <v>486</v>
      </c>
      <c r="H63" s="728"/>
      <c r="I63" s="728"/>
      <c r="J63" s="260">
        <v>905</v>
      </c>
      <c r="K63" s="262">
        <v>702</v>
      </c>
      <c r="L63" s="261">
        <v>4219905</v>
      </c>
      <c r="M63" s="260">
        <v>0</v>
      </c>
      <c r="N63" s="259">
        <v>12442.6</v>
      </c>
      <c r="O63" s="259">
        <v>0</v>
      </c>
      <c r="P63" s="258">
        <v>0</v>
      </c>
    </row>
    <row r="64" spans="1:16" ht="17.25" customHeight="1">
      <c r="A64" s="267"/>
      <c r="B64" s="266"/>
      <c r="C64" s="265"/>
      <c r="D64" s="264"/>
      <c r="E64" s="263"/>
      <c r="F64" s="263"/>
      <c r="G64" s="263"/>
      <c r="H64" s="726" t="s">
        <v>861</v>
      </c>
      <c r="I64" s="726"/>
      <c r="J64" s="260">
        <v>905</v>
      </c>
      <c r="K64" s="262">
        <v>702</v>
      </c>
      <c r="L64" s="261">
        <v>4219905</v>
      </c>
      <c r="M64" s="260">
        <v>1</v>
      </c>
      <c r="N64" s="259">
        <v>12442.6</v>
      </c>
      <c r="O64" s="259">
        <v>0</v>
      </c>
      <c r="P64" s="258">
        <v>0</v>
      </c>
    </row>
    <row r="65" spans="1:16" ht="17.25" customHeight="1">
      <c r="A65" s="267"/>
      <c r="B65" s="266"/>
      <c r="C65" s="265"/>
      <c r="D65" s="264"/>
      <c r="E65" s="728" t="s">
        <v>884</v>
      </c>
      <c r="F65" s="728"/>
      <c r="G65" s="728"/>
      <c r="H65" s="728"/>
      <c r="I65" s="728"/>
      <c r="J65" s="260">
        <v>905</v>
      </c>
      <c r="K65" s="262">
        <v>702</v>
      </c>
      <c r="L65" s="261">
        <v>4230000</v>
      </c>
      <c r="M65" s="260">
        <v>0</v>
      </c>
      <c r="N65" s="259">
        <v>562.5</v>
      </c>
      <c r="O65" s="259">
        <v>445.757</v>
      </c>
      <c r="P65" s="258">
        <v>0</v>
      </c>
    </row>
    <row r="66" spans="1:16" ht="17.25" customHeight="1">
      <c r="A66" s="267"/>
      <c r="B66" s="266"/>
      <c r="C66" s="265"/>
      <c r="D66" s="264"/>
      <c r="E66" s="263"/>
      <c r="F66" s="728" t="s">
        <v>866</v>
      </c>
      <c r="G66" s="728"/>
      <c r="H66" s="728"/>
      <c r="I66" s="728"/>
      <c r="J66" s="260">
        <v>905</v>
      </c>
      <c r="K66" s="262">
        <v>702</v>
      </c>
      <c r="L66" s="261">
        <v>4239900</v>
      </c>
      <c r="M66" s="260">
        <v>0</v>
      </c>
      <c r="N66" s="259">
        <v>562.5</v>
      </c>
      <c r="O66" s="259">
        <v>445.757</v>
      </c>
      <c r="P66" s="258">
        <v>0</v>
      </c>
    </row>
    <row r="67" spans="1:16" ht="45" customHeight="1">
      <c r="A67" s="267"/>
      <c r="B67" s="266"/>
      <c r="C67" s="265"/>
      <c r="D67" s="264"/>
      <c r="E67" s="263"/>
      <c r="F67" s="263"/>
      <c r="G67" s="728" t="s">
        <v>593</v>
      </c>
      <c r="H67" s="728"/>
      <c r="I67" s="728"/>
      <c r="J67" s="260">
        <v>905</v>
      </c>
      <c r="K67" s="262">
        <v>702</v>
      </c>
      <c r="L67" s="261">
        <v>4239905</v>
      </c>
      <c r="M67" s="260">
        <v>0</v>
      </c>
      <c r="N67" s="259">
        <v>216</v>
      </c>
      <c r="O67" s="259">
        <v>171.157</v>
      </c>
      <c r="P67" s="258">
        <v>0</v>
      </c>
    </row>
    <row r="68" spans="1:16" ht="18" customHeight="1">
      <c r="A68" s="267"/>
      <c r="B68" s="266"/>
      <c r="C68" s="265"/>
      <c r="D68" s="264"/>
      <c r="E68" s="263"/>
      <c r="F68" s="263"/>
      <c r="G68" s="263"/>
      <c r="H68" s="726" t="s">
        <v>861</v>
      </c>
      <c r="I68" s="726"/>
      <c r="J68" s="260">
        <v>905</v>
      </c>
      <c r="K68" s="262">
        <v>702</v>
      </c>
      <c r="L68" s="261">
        <v>4239905</v>
      </c>
      <c r="M68" s="260">
        <v>1</v>
      </c>
      <c r="N68" s="259">
        <v>216</v>
      </c>
      <c r="O68" s="259">
        <v>171.157</v>
      </c>
      <c r="P68" s="258">
        <v>0</v>
      </c>
    </row>
    <row r="69" spans="1:16" ht="43.5" customHeight="1">
      <c r="A69" s="267"/>
      <c r="B69" s="266"/>
      <c r="C69" s="265"/>
      <c r="D69" s="264"/>
      <c r="E69" s="263"/>
      <c r="F69" s="263"/>
      <c r="G69" s="728" t="s">
        <v>592</v>
      </c>
      <c r="H69" s="728"/>
      <c r="I69" s="728"/>
      <c r="J69" s="260">
        <v>905</v>
      </c>
      <c r="K69" s="262">
        <v>702</v>
      </c>
      <c r="L69" s="261">
        <v>4239906</v>
      </c>
      <c r="M69" s="260">
        <v>0</v>
      </c>
      <c r="N69" s="259">
        <v>346.5</v>
      </c>
      <c r="O69" s="259">
        <v>274.6</v>
      </c>
      <c r="P69" s="258">
        <v>0</v>
      </c>
    </row>
    <row r="70" spans="1:16" ht="16.5" customHeight="1">
      <c r="A70" s="267"/>
      <c r="B70" s="266"/>
      <c r="C70" s="265"/>
      <c r="D70" s="264"/>
      <c r="E70" s="263"/>
      <c r="F70" s="263"/>
      <c r="G70" s="263"/>
      <c r="H70" s="726" t="s">
        <v>861</v>
      </c>
      <c r="I70" s="726"/>
      <c r="J70" s="260">
        <v>905</v>
      </c>
      <c r="K70" s="262">
        <v>702</v>
      </c>
      <c r="L70" s="261">
        <v>4239906</v>
      </c>
      <c r="M70" s="260">
        <v>1</v>
      </c>
      <c r="N70" s="259">
        <v>346.5</v>
      </c>
      <c r="O70" s="259">
        <v>274.6</v>
      </c>
      <c r="P70" s="258">
        <v>0</v>
      </c>
    </row>
    <row r="71" spans="1:16" ht="16.5" customHeight="1">
      <c r="A71" s="267"/>
      <c r="B71" s="266"/>
      <c r="C71" s="265"/>
      <c r="D71" s="264"/>
      <c r="E71" s="728" t="s">
        <v>481</v>
      </c>
      <c r="F71" s="728"/>
      <c r="G71" s="728"/>
      <c r="H71" s="728"/>
      <c r="I71" s="728"/>
      <c r="J71" s="260">
        <v>905</v>
      </c>
      <c r="K71" s="262">
        <v>702</v>
      </c>
      <c r="L71" s="261">
        <v>4240000</v>
      </c>
      <c r="M71" s="260">
        <v>0</v>
      </c>
      <c r="N71" s="259">
        <v>152921</v>
      </c>
      <c r="O71" s="259">
        <v>74679.11</v>
      </c>
      <c r="P71" s="258">
        <v>10014.52</v>
      </c>
    </row>
    <row r="72" spans="1:16" ht="16.5" customHeight="1">
      <c r="A72" s="267"/>
      <c r="B72" s="266"/>
      <c r="C72" s="265"/>
      <c r="D72" s="264"/>
      <c r="E72" s="263"/>
      <c r="F72" s="728" t="s">
        <v>866</v>
      </c>
      <c r="G72" s="728"/>
      <c r="H72" s="728"/>
      <c r="I72" s="728"/>
      <c r="J72" s="260">
        <v>905</v>
      </c>
      <c r="K72" s="262">
        <v>702</v>
      </c>
      <c r="L72" s="261">
        <v>4249900</v>
      </c>
      <c r="M72" s="260">
        <v>0</v>
      </c>
      <c r="N72" s="259">
        <v>152921</v>
      </c>
      <c r="O72" s="259">
        <v>74679.11</v>
      </c>
      <c r="P72" s="258">
        <v>10014.52</v>
      </c>
    </row>
    <row r="73" spans="1:16" ht="57.75" customHeight="1">
      <c r="A73" s="267"/>
      <c r="B73" s="266"/>
      <c r="C73" s="265"/>
      <c r="D73" s="264"/>
      <c r="E73" s="263"/>
      <c r="F73" s="263"/>
      <c r="G73" s="728" t="s">
        <v>591</v>
      </c>
      <c r="H73" s="728"/>
      <c r="I73" s="728"/>
      <c r="J73" s="260">
        <v>905</v>
      </c>
      <c r="K73" s="262">
        <v>702</v>
      </c>
      <c r="L73" s="261">
        <v>4249901</v>
      </c>
      <c r="M73" s="260">
        <v>0</v>
      </c>
      <c r="N73" s="259">
        <v>152921</v>
      </c>
      <c r="O73" s="259">
        <v>74679.11</v>
      </c>
      <c r="P73" s="258">
        <v>10014.52</v>
      </c>
    </row>
    <row r="74" spans="1:16" ht="17.25" customHeight="1">
      <c r="A74" s="267"/>
      <c r="B74" s="266"/>
      <c r="C74" s="265"/>
      <c r="D74" s="264"/>
      <c r="E74" s="263"/>
      <c r="F74" s="263"/>
      <c r="G74" s="263"/>
      <c r="H74" s="726" t="s">
        <v>861</v>
      </c>
      <c r="I74" s="726"/>
      <c r="J74" s="260">
        <v>905</v>
      </c>
      <c r="K74" s="262">
        <v>702</v>
      </c>
      <c r="L74" s="261">
        <v>4249901</v>
      </c>
      <c r="M74" s="260">
        <v>1</v>
      </c>
      <c r="N74" s="259">
        <v>152921</v>
      </c>
      <c r="O74" s="259">
        <v>74679.11</v>
      </c>
      <c r="P74" s="258">
        <v>10014.52</v>
      </c>
    </row>
    <row r="75" spans="1:16" ht="17.25" customHeight="1">
      <c r="A75" s="267"/>
      <c r="B75" s="266"/>
      <c r="C75" s="265"/>
      <c r="D75" s="264"/>
      <c r="E75" s="728" t="s">
        <v>480</v>
      </c>
      <c r="F75" s="728"/>
      <c r="G75" s="728"/>
      <c r="H75" s="728"/>
      <c r="I75" s="728"/>
      <c r="J75" s="260">
        <v>905</v>
      </c>
      <c r="K75" s="262">
        <v>702</v>
      </c>
      <c r="L75" s="261">
        <v>4330000</v>
      </c>
      <c r="M75" s="260">
        <v>0</v>
      </c>
      <c r="N75" s="259">
        <v>50182</v>
      </c>
      <c r="O75" s="259">
        <v>29124.7</v>
      </c>
      <c r="P75" s="258">
        <v>3656.77</v>
      </c>
    </row>
    <row r="76" spans="1:16" ht="17.25" customHeight="1">
      <c r="A76" s="267"/>
      <c r="B76" s="266"/>
      <c r="C76" s="265"/>
      <c r="D76" s="264"/>
      <c r="E76" s="263"/>
      <c r="F76" s="728" t="s">
        <v>866</v>
      </c>
      <c r="G76" s="728"/>
      <c r="H76" s="728"/>
      <c r="I76" s="728"/>
      <c r="J76" s="260">
        <v>905</v>
      </c>
      <c r="K76" s="262">
        <v>702</v>
      </c>
      <c r="L76" s="261">
        <v>4339900</v>
      </c>
      <c r="M76" s="260">
        <v>0</v>
      </c>
      <c r="N76" s="259">
        <v>50182</v>
      </c>
      <c r="O76" s="259">
        <v>29124.7</v>
      </c>
      <c r="P76" s="258">
        <v>3656.77</v>
      </c>
    </row>
    <row r="77" spans="1:16" ht="60.75" customHeight="1">
      <c r="A77" s="267"/>
      <c r="B77" s="266"/>
      <c r="C77" s="265"/>
      <c r="D77" s="264"/>
      <c r="E77" s="263"/>
      <c r="F77" s="263"/>
      <c r="G77" s="728" t="s">
        <v>590</v>
      </c>
      <c r="H77" s="728"/>
      <c r="I77" s="728"/>
      <c r="J77" s="260">
        <v>905</v>
      </c>
      <c r="K77" s="262">
        <v>702</v>
      </c>
      <c r="L77" s="261">
        <v>4339901</v>
      </c>
      <c r="M77" s="260">
        <v>0</v>
      </c>
      <c r="N77" s="259">
        <v>50182</v>
      </c>
      <c r="O77" s="259">
        <v>29124.7</v>
      </c>
      <c r="P77" s="258">
        <v>3656.77</v>
      </c>
    </row>
    <row r="78" spans="1:16" ht="18" customHeight="1">
      <c r="A78" s="267"/>
      <c r="B78" s="266"/>
      <c r="C78" s="265"/>
      <c r="D78" s="264"/>
      <c r="E78" s="263"/>
      <c r="F78" s="263"/>
      <c r="G78" s="263"/>
      <c r="H78" s="726" t="s">
        <v>861</v>
      </c>
      <c r="I78" s="726"/>
      <c r="J78" s="260">
        <v>905</v>
      </c>
      <c r="K78" s="262">
        <v>702</v>
      </c>
      <c r="L78" s="261">
        <v>4339901</v>
      </c>
      <c r="M78" s="260">
        <v>1</v>
      </c>
      <c r="N78" s="259">
        <v>50182</v>
      </c>
      <c r="O78" s="259">
        <v>29124.7</v>
      </c>
      <c r="P78" s="258">
        <v>3656.77</v>
      </c>
    </row>
    <row r="79" spans="1:16" ht="18" customHeight="1">
      <c r="A79" s="267"/>
      <c r="B79" s="266"/>
      <c r="C79" s="265"/>
      <c r="D79" s="264"/>
      <c r="E79" s="728" t="s">
        <v>304</v>
      </c>
      <c r="F79" s="728"/>
      <c r="G79" s="728"/>
      <c r="H79" s="728"/>
      <c r="I79" s="728"/>
      <c r="J79" s="260">
        <v>905</v>
      </c>
      <c r="K79" s="262">
        <v>702</v>
      </c>
      <c r="L79" s="261">
        <v>5200000</v>
      </c>
      <c r="M79" s="260">
        <v>0</v>
      </c>
      <c r="N79" s="259">
        <v>52092</v>
      </c>
      <c r="O79" s="259">
        <v>41277.183</v>
      </c>
      <c r="P79" s="258">
        <v>0</v>
      </c>
    </row>
    <row r="80" spans="1:16" ht="18" customHeight="1">
      <c r="A80" s="267"/>
      <c r="B80" s="266"/>
      <c r="C80" s="265"/>
      <c r="D80" s="264"/>
      <c r="E80" s="263"/>
      <c r="F80" s="728" t="s">
        <v>478</v>
      </c>
      <c r="G80" s="728"/>
      <c r="H80" s="728"/>
      <c r="I80" s="728"/>
      <c r="J80" s="260">
        <v>905</v>
      </c>
      <c r="K80" s="262">
        <v>702</v>
      </c>
      <c r="L80" s="261">
        <v>5200900</v>
      </c>
      <c r="M80" s="260">
        <v>0</v>
      </c>
      <c r="N80" s="259">
        <v>52092</v>
      </c>
      <c r="O80" s="259">
        <v>41277.183</v>
      </c>
      <c r="P80" s="258">
        <v>0</v>
      </c>
    </row>
    <row r="81" spans="1:16" ht="30" customHeight="1">
      <c r="A81" s="267"/>
      <c r="B81" s="266"/>
      <c r="C81" s="265"/>
      <c r="D81" s="264"/>
      <c r="E81" s="263"/>
      <c r="F81" s="263"/>
      <c r="G81" s="728" t="s">
        <v>477</v>
      </c>
      <c r="H81" s="728"/>
      <c r="I81" s="728"/>
      <c r="J81" s="260">
        <v>905</v>
      </c>
      <c r="K81" s="262">
        <v>702</v>
      </c>
      <c r="L81" s="261">
        <v>5200901</v>
      </c>
      <c r="M81" s="260">
        <v>0</v>
      </c>
      <c r="N81" s="259">
        <v>24966</v>
      </c>
      <c r="O81" s="259">
        <v>19782.9</v>
      </c>
      <c r="P81" s="258">
        <v>0</v>
      </c>
    </row>
    <row r="82" spans="1:16" ht="17.25" customHeight="1">
      <c r="A82" s="267"/>
      <c r="B82" s="266"/>
      <c r="C82" s="265"/>
      <c r="D82" s="264"/>
      <c r="E82" s="263"/>
      <c r="F82" s="263"/>
      <c r="G82" s="263"/>
      <c r="H82" s="726" t="s">
        <v>861</v>
      </c>
      <c r="I82" s="726"/>
      <c r="J82" s="260">
        <v>905</v>
      </c>
      <c r="K82" s="262">
        <v>702</v>
      </c>
      <c r="L82" s="261">
        <v>5200901</v>
      </c>
      <c r="M82" s="260">
        <v>1</v>
      </c>
      <c r="N82" s="259">
        <v>24966</v>
      </c>
      <c r="O82" s="259">
        <v>19782.9</v>
      </c>
      <c r="P82" s="258">
        <v>0</v>
      </c>
    </row>
    <row r="83" spans="1:16" ht="45" customHeight="1">
      <c r="A83" s="267"/>
      <c r="B83" s="266"/>
      <c r="C83" s="265"/>
      <c r="D83" s="264"/>
      <c r="E83" s="263"/>
      <c r="F83" s="263"/>
      <c r="G83" s="728" t="s">
        <v>476</v>
      </c>
      <c r="H83" s="728"/>
      <c r="I83" s="728"/>
      <c r="J83" s="260">
        <v>905</v>
      </c>
      <c r="K83" s="262">
        <v>702</v>
      </c>
      <c r="L83" s="261">
        <v>5200902</v>
      </c>
      <c r="M83" s="260">
        <v>0</v>
      </c>
      <c r="N83" s="259">
        <v>618</v>
      </c>
      <c r="O83" s="259">
        <v>489.7</v>
      </c>
      <c r="P83" s="258">
        <v>0</v>
      </c>
    </row>
    <row r="84" spans="1:16" ht="18" customHeight="1">
      <c r="A84" s="267"/>
      <c r="B84" s="266"/>
      <c r="C84" s="265"/>
      <c r="D84" s="264"/>
      <c r="E84" s="263"/>
      <c r="F84" s="263"/>
      <c r="G84" s="263"/>
      <c r="H84" s="726" t="s">
        <v>861</v>
      </c>
      <c r="I84" s="726"/>
      <c r="J84" s="260">
        <v>905</v>
      </c>
      <c r="K84" s="262">
        <v>702</v>
      </c>
      <c r="L84" s="261">
        <v>5200902</v>
      </c>
      <c r="M84" s="260">
        <v>1</v>
      </c>
      <c r="N84" s="259">
        <v>618</v>
      </c>
      <c r="O84" s="259">
        <v>489.7</v>
      </c>
      <c r="P84" s="258">
        <v>0</v>
      </c>
    </row>
    <row r="85" spans="1:16" ht="27.75" customHeight="1">
      <c r="A85" s="267"/>
      <c r="B85" s="266"/>
      <c r="C85" s="265"/>
      <c r="D85" s="264"/>
      <c r="E85" s="263"/>
      <c r="F85" s="263"/>
      <c r="G85" s="728" t="s">
        <v>475</v>
      </c>
      <c r="H85" s="728"/>
      <c r="I85" s="728"/>
      <c r="J85" s="260">
        <v>905</v>
      </c>
      <c r="K85" s="262">
        <v>702</v>
      </c>
      <c r="L85" s="261">
        <v>5200903</v>
      </c>
      <c r="M85" s="260">
        <v>0</v>
      </c>
      <c r="N85" s="259">
        <v>25841.7</v>
      </c>
      <c r="O85" s="259">
        <v>20476.783</v>
      </c>
      <c r="P85" s="258">
        <v>0</v>
      </c>
    </row>
    <row r="86" spans="1:16" ht="18.75" customHeight="1">
      <c r="A86" s="267"/>
      <c r="B86" s="266"/>
      <c r="C86" s="265"/>
      <c r="D86" s="264"/>
      <c r="E86" s="263"/>
      <c r="F86" s="263"/>
      <c r="G86" s="263"/>
      <c r="H86" s="726" t="s">
        <v>861</v>
      </c>
      <c r="I86" s="726"/>
      <c r="J86" s="260">
        <v>905</v>
      </c>
      <c r="K86" s="262">
        <v>702</v>
      </c>
      <c r="L86" s="261">
        <v>5200903</v>
      </c>
      <c r="M86" s="260">
        <v>1</v>
      </c>
      <c r="N86" s="259">
        <v>25841.7</v>
      </c>
      <c r="O86" s="259">
        <v>20476.783</v>
      </c>
      <c r="P86" s="258">
        <v>0</v>
      </c>
    </row>
    <row r="87" spans="1:16" ht="45.75" customHeight="1">
      <c r="A87" s="267"/>
      <c r="B87" s="266"/>
      <c r="C87" s="265"/>
      <c r="D87" s="264"/>
      <c r="E87" s="263"/>
      <c r="F87" s="263"/>
      <c r="G87" s="728" t="s">
        <v>474</v>
      </c>
      <c r="H87" s="728"/>
      <c r="I87" s="728"/>
      <c r="J87" s="260">
        <v>905</v>
      </c>
      <c r="K87" s="262">
        <v>702</v>
      </c>
      <c r="L87" s="261">
        <v>5200904</v>
      </c>
      <c r="M87" s="260">
        <v>0</v>
      </c>
      <c r="N87" s="259">
        <v>666.3</v>
      </c>
      <c r="O87" s="259">
        <v>527.8</v>
      </c>
      <c r="P87" s="258">
        <v>0</v>
      </c>
    </row>
    <row r="88" spans="1:16" ht="16.5" customHeight="1">
      <c r="A88" s="267"/>
      <c r="B88" s="266"/>
      <c r="C88" s="265"/>
      <c r="D88" s="264"/>
      <c r="E88" s="263"/>
      <c r="F88" s="263"/>
      <c r="G88" s="263"/>
      <c r="H88" s="726" t="s">
        <v>861</v>
      </c>
      <c r="I88" s="726"/>
      <c r="J88" s="260">
        <v>905</v>
      </c>
      <c r="K88" s="262">
        <v>702</v>
      </c>
      <c r="L88" s="261">
        <v>5200904</v>
      </c>
      <c r="M88" s="260">
        <v>1</v>
      </c>
      <c r="N88" s="259">
        <v>666.3</v>
      </c>
      <c r="O88" s="259">
        <v>527.8</v>
      </c>
      <c r="P88" s="258">
        <v>0</v>
      </c>
    </row>
    <row r="89" spans="1:16" ht="16.5" customHeight="1">
      <c r="A89" s="267"/>
      <c r="B89" s="266"/>
      <c r="C89" s="265"/>
      <c r="D89" s="725" t="s">
        <v>220</v>
      </c>
      <c r="E89" s="725"/>
      <c r="F89" s="725"/>
      <c r="G89" s="725"/>
      <c r="H89" s="725"/>
      <c r="I89" s="725"/>
      <c r="J89" s="260">
        <v>905</v>
      </c>
      <c r="K89" s="262">
        <v>801</v>
      </c>
      <c r="L89" s="261">
        <v>0</v>
      </c>
      <c r="M89" s="260">
        <v>0</v>
      </c>
      <c r="N89" s="259">
        <v>490.1</v>
      </c>
      <c r="O89" s="259">
        <v>0</v>
      </c>
      <c r="P89" s="258">
        <v>0</v>
      </c>
    </row>
    <row r="90" spans="1:16" ht="16.5" customHeight="1">
      <c r="A90" s="267"/>
      <c r="B90" s="266"/>
      <c r="C90" s="265"/>
      <c r="D90" s="264"/>
      <c r="E90" s="728" t="s">
        <v>334</v>
      </c>
      <c r="F90" s="728"/>
      <c r="G90" s="728"/>
      <c r="H90" s="728"/>
      <c r="I90" s="728"/>
      <c r="J90" s="260">
        <v>905</v>
      </c>
      <c r="K90" s="262">
        <v>801</v>
      </c>
      <c r="L90" s="261">
        <v>4500000</v>
      </c>
      <c r="M90" s="260">
        <v>0</v>
      </c>
      <c r="N90" s="259">
        <v>490.1</v>
      </c>
      <c r="O90" s="259">
        <v>0</v>
      </c>
      <c r="P90" s="258">
        <v>0</v>
      </c>
    </row>
    <row r="91" spans="1:16" ht="16.5" customHeight="1">
      <c r="A91" s="267"/>
      <c r="B91" s="266"/>
      <c r="C91" s="265"/>
      <c r="D91" s="264"/>
      <c r="E91" s="263"/>
      <c r="F91" s="728" t="s">
        <v>333</v>
      </c>
      <c r="G91" s="728"/>
      <c r="H91" s="728"/>
      <c r="I91" s="728"/>
      <c r="J91" s="260">
        <v>905</v>
      </c>
      <c r="K91" s="262">
        <v>801</v>
      </c>
      <c r="L91" s="261">
        <v>4500600</v>
      </c>
      <c r="M91" s="260">
        <v>0</v>
      </c>
      <c r="N91" s="259">
        <v>490.1</v>
      </c>
      <c r="O91" s="259">
        <v>0</v>
      </c>
      <c r="P91" s="258">
        <v>0</v>
      </c>
    </row>
    <row r="92" spans="1:16" ht="16.5" customHeight="1">
      <c r="A92" s="267"/>
      <c r="B92" s="266"/>
      <c r="C92" s="265"/>
      <c r="D92" s="264"/>
      <c r="E92" s="263"/>
      <c r="F92" s="263"/>
      <c r="G92" s="263"/>
      <c r="H92" s="726" t="s">
        <v>861</v>
      </c>
      <c r="I92" s="726"/>
      <c r="J92" s="260">
        <v>905</v>
      </c>
      <c r="K92" s="262">
        <v>801</v>
      </c>
      <c r="L92" s="261">
        <v>4500600</v>
      </c>
      <c r="M92" s="260">
        <v>1</v>
      </c>
      <c r="N92" s="259">
        <v>490.1</v>
      </c>
      <c r="O92" s="259">
        <v>0</v>
      </c>
      <c r="P92" s="258">
        <v>0</v>
      </c>
    </row>
    <row r="93" spans="1:16" ht="16.5" customHeight="1">
      <c r="A93" s="267"/>
      <c r="B93" s="266"/>
      <c r="C93" s="265"/>
      <c r="D93" s="725" t="s">
        <v>216</v>
      </c>
      <c r="E93" s="725"/>
      <c r="F93" s="725"/>
      <c r="G93" s="725"/>
      <c r="H93" s="725"/>
      <c r="I93" s="725"/>
      <c r="J93" s="260">
        <v>905</v>
      </c>
      <c r="K93" s="262">
        <v>902</v>
      </c>
      <c r="L93" s="261">
        <v>0</v>
      </c>
      <c r="M93" s="260">
        <v>0</v>
      </c>
      <c r="N93" s="259">
        <v>91375</v>
      </c>
      <c r="O93" s="259">
        <v>0</v>
      </c>
      <c r="P93" s="258">
        <v>0</v>
      </c>
    </row>
    <row r="94" spans="1:16" ht="16.5" customHeight="1">
      <c r="A94" s="267"/>
      <c r="B94" s="266"/>
      <c r="C94" s="265"/>
      <c r="D94" s="264"/>
      <c r="E94" s="728" t="s">
        <v>874</v>
      </c>
      <c r="F94" s="728"/>
      <c r="G94" s="728"/>
      <c r="H94" s="728"/>
      <c r="I94" s="728"/>
      <c r="J94" s="260">
        <v>905</v>
      </c>
      <c r="K94" s="262">
        <v>902</v>
      </c>
      <c r="L94" s="261">
        <v>4700000</v>
      </c>
      <c r="M94" s="260">
        <v>0</v>
      </c>
      <c r="N94" s="259">
        <v>10635</v>
      </c>
      <c r="O94" s="259">
        <v>0</v>
      </c>
      <c r="P94" s="258">
        <v>0</v>
      </c>
    </row>
    <row r="95" spans="1:16" ht="16.5" customHeight="1">
      <c r="A95" s="267"/>
      <c r="B95" s="266"/>
      <c r="C95" s="265"/>
      <c r="D95" s="264"/>
      <c r="E95" s="263"/>
      <c r="F95" s="728" t="s">
        <v>866</v>
      </c>
      <c r="G95" s="728"/>
      <c r="H95" s="728"/>
      <c r="I95" s="728"/>
      <c r="J95" s="260">
        <v>905</v>
      </c>
      <c r="K95" s="262">
        <v>902</v>
      </c>
      <c r="L95" s="261">
        <v>4709900</v>
      </c>
      <c r="M95" s="260">
        <v>0</v>
      </c>
      <c r="N95" s="259">
        <v>10635</v>
      </c>
      <c r="O95" s="259">
        <v>0</v>
      </c>
      <c r="P95" s="258">
        <v>0</v>
      </c>
    </row>
    <row r="96" spans="1:16" ht="16.5" customHeight="1">
      <c r="A96" s="267"/>
      <c r="B96" s="266"/>
      <c r="C96" s="265"/>
      <c r="D96" s="264"/>
      <c r="E96" s="263"/>
      <c r="F96" s="263"/>
      <c r="G96" s="263"/>
      <c r="H96" s="726" t="s">
        <v>861</v>
      </c>
      <c r="I96" s="726"/>
      <c r="J96" s="260">
        <v>905</v>
      </c>
      <c r="K96" s="262">
        <v>902</v>
      </c>
      <c r="L96" s="261">
        <v>4709900</v>
      </c>
      <c r="M96" s="260">
        <v>1</v>
      </c>
      <c r="N96" s="259">
        <v>10635</v>
      </c>
      <c r="O96" s="259">
        <v>0</v>
      </c>
      <c r="P96" s="258">
        <v>0</v>
      </c>
    </row>
    <row r="97" spans="1:16" ht="16.5" customHeight="1">
      <c r="A97" s="267"/>
      <c r="B97" s="266"/>
      <c r="C97" s="265"/>
      <c r="D97" s="264"/>
      <c r="E97" s="728" t="s">
        <v>870</v>
      </c>
      <c r="F97" s="728"/>
      <c r="G97" s="728"/>
      <c r="H97" s="728"/>
      <c r="I97" s="728"/>
      <c r="J97" s="260">
        <v>905</v>
      </c>
      <c r="K97" s="262">
        <v>902</v>
      </c>
      <c r="L97" s="261">
        <v>4710000</v>
      </c>
      <c r="M97" s="260">
        <v>0</v>
      </c>
      <c r="N97" s="259">
        <v>80740</v>
      </c>
      <c r="O97" s="259">
        <v>0</v>
      </c>
      <c r="P97" s="258">
        <v>0</v>
      </c>
    </row>
    <row r="98" spans="1:16" ht="16.5" customHeight="1">
      <c r="A98" s="267"/>
      <c r="B98" s="266"/>
      <c r="C98" s="265"/>
      <c r="D98" s="264"/>
      <c r="E98" s="263"/>
      <c r="F98" s="728" t="s">
        <v>866</v>
      </c>
      <c r="G98" s="728"/>
      <c r="H98" s="728"/>
      <c r="I98" s="728"/>
      <c r="J98" s="260">
        <v>905</v>
      </c>
      <c r="K98" s="262">
        <v>902</v>
      </c>
      <c r="L98" s="261">
        <v>4719900</v>
      </c>
      <c r="M98" s="260">
        <v>0</v>
      </c>
      <c r="N98" s="259">
        <v>80740</v>
      </c>
      <c r="O98" s="259">
        <v>0</v>
      </c>
      <c r="P98" s="258">
        <v>0</v>
      </c>
    </row>
    <row r="99" spans="1:16" ht="16.5" customHeight="1">
      <c r="A99" s="267"/>
      <c r="B99" s="266"/>
      <c r="C99" s="265"/>
      <c r="D99" s="264"/>
      <c r="E99" s="263"/>
      <c r="F99" s="263"/>
      <c r="G99" s="263"/>
      <c r="H99" s="726" t="s">
        <v>861</v>
      </c>
      <c r="I99" s="726"/>
      <c r="J99" s="260">
        <v>905</v>
      </c>
      <c r="K99" s="262">
        <v>902</v>
      </c>
      <c r="L99" s="261">
        <v>4719900</v>
      </c>
      <c r="M99" s="260">
        <v>1</v>
      </c>
      <c r="N99" s="259">
        <v>28740</v>
      </c>
      <c r="O99" s="259">
        <v>0</v>
      </c>
      <c r="P99" s="258">
        <v>0</v>
      </c>
    </row>
    <row r="100" spans="1:16" ht="42" customHeight="1">
      <c r="A100" s="267"/>
      <c r="B100" s="266"/>
      <c r="C100" s="265"/>
      <c r="D100" s="264"/>
      <c r="E100" s="263"/>
      <c r="F100" s="263"/>
      <c r="G100" s="728" t="s">
        <v>589</v>
      </c>
      <c r="H100" s="728"/>
      <c r="I100" s="728"/>
      <c r="J100" s="260">
        <v>905</v>
      </c>
      <c r="K100" s="262">
        <v>902</v>
      </c>
      <c r="L100" s="261">
        <v>4719902</v>
      </c>
      <c r="M100" s="260">
        <v>0</v>
      </c>
      <c r="N100" s="259">
        <v>42878</v>
      </c>
      <c r="O100" s="259">
        <v>0</v>
      </c>
      <c r="P100" s="258">
        <v>0</v>
      </c>
    </row>
    <row r="101" spans="1:16" ht="18.75" customHeight="1">
      <c r="A101" s="267"/>
      <c r="B101" s="266"/>
      <c r="C101" s="265"/>
      <c r="D101" s="264"/>
      <c r="E101" s="263"/>
      <c r="F101" s="263"/>
      <c r="G101" s="263"/>
      <c r="H101" s="726" t="s">
        <v>861</v>
      </c>
      <c r="I101" s="726"/>
      <c r="J101" s="260">
        <v>905</v>
      </c>
      <c r="K101" s="262">
        <v>902</v>
      </c>
      <c r="L101" s="261">
        <v>4719902</v>
      </c>
      <c r="M101" s="260">
        <v>1</v>
      </c>
      <c r="N101" s="259">
        <v>42878</v>
      </c>
      <c r="O101" s="259">
        <v>0</v>
      </c>
      <c r="P101" s="258">
        <v>0</v>
      </c>
    </row>
    <row r="102" spans="1:16" ht="62.25" customHeight="1">
      <c r="A102" s="267"/>
      <c r="B102" s="266"/>
      <c r="C102" s="265"/>
      <c r="D102" s="264"/>
      <c r="E102" s="263"/>
      <c r="F102" s="263"/>
      <c r="G102" s="728" t="s">
        <v>330</v>
      </c>
      <c r="H102" s="728"/>
      <c r="I102" s="728"/>
      <c r="J102" s="260">
        <v>905</v>
      </c>
      <c r="K102" s="262">
        <v>902</v>
      </c>
      <c r="L102" s="261">
        <v>4719903</v>
      </c>
      <c r="M102" s="260">
        <v>0</v>
      </c>
      <c r="N102" s="259">
        <v>9122</v>
      </c>
      <c r="O102" s="259">
        <v>0</v>
      </c>
      <c r="P102" s="258">
        <v>0</v>
      </c>
    </row>
    <row r="103" spans="1:16" ht="18.75" customHeight="1">
      <c r="A103" s="267"/>
      <c r="B103" s="266"/>
      <c r="C103" s="265"/>
      <c r="D103" s="264"/>
      <c r="E103" s="263"/>
      <c r="F103" s="263"/>
      <c r="G103" s="263"/>
      <c r="H103" s="726" t="s">
        <v>861</v>
      </c>
      <c r="I103" s="726"/>
      <c r="J103" s="260">
        <v>905</v>
      </c>
      <c r="K103" s="262">
        <v>902</v>
      </c>
      <c r="L103" s="261">
        <v>4719903</v>
      </c>
      <c r="M103" s="260">
        <v>1</v>
      </c>
      <c r="N103" s="259">
        <v>9122</v>
      </c>
      <c r="O103" s="259">
        <v>0</v>
      </c>
      <c r="P103" s="258">
        <v>0</v>
      </c>
    </row>
    <row r="104" spans="1:16" ht="18.75" customHeight="1">
      <c r="A104" s="267"/>
      <c r="B104" s="266"/>
      <c r="C104" s="265"/>
      <c r="D104" s="725" t="s">
        <v>214</v>
      </c>
      <c r="E104" s="725"/>
      <c r="F104" s="725"/>
      <c r="G104" s="725"/>
      <c r="H104" s="725"/>
      <c r="I104" s="725"/>
      <c r="J104" s="260">
        <v>905</v>
      </c>
      <c r="K104" s="262">
        <v>904</v>
      </c>
      <c r="L104" s="261">
        <v>0</v>
      </c>
      <c r="M104" s="260">
        <v>0</v>
      </c>
      <c r="N104" s="259">
        <v>20942</v>
      </c>
      <c r="O104" s="259">
        <v>16594</v>
      </c>
      <c r="P104" s="258">
        <v>0</v>
      </c>
    </row>
    <row r="105" spans="1:16" ht="18.75" customHeight="1">
      <c r="A105" s="267"/>
      <c r="B105" s="266"/>
      <c r="C105" s="265"/>
      <c r="D105" s="264"/>
      <c r="E105" s="728" t="s">
        <v>304</v>
      </c>
      <c r="F105" s="728"/>
      <c r="G105" s="728"/>
      <c r="H105" s="728"/>
      <c r="I105" s="728"/>
      <c r="J105" s="260">
        <v>905</v>
      </c>
      <c r="K105" s="262">
        <v>904</v>
      </c>
      <c r="L105" s="261">
        <v>5200000</v>
      </c>
      <c r="M105" s="260">
        <v>0</v>
      </c>
      <c r="N105" s="259">
        <v>20942</v>
      </c>
      <c r="O105" s="259">
        <v>16594</v>
      </c>
      <c r="P105" s="258">
        <v>0</v>
      </c>
    </row>
    <row r="106" spans="1:16" ht="42.75" customHeight="1">
      <c r="A106" s="267"/>
      <c r="B106" s="266"/>
      <c r="C106" s="265"/>
      <c r="D106" s="264"/>
      <c r="E106" s="263"/>
      <c r="F106" s="728" t="s">
        <v>588</v>
      </c>
      <c r="G106" s="728"/>
      <c r="H106" s="728"/>
      <c r="I106" s="728"/>
      <c r="J106" s="260">
        <v>905</v>
      </c>
      <c r="K106" s="262">
        <v>904</v>
      </c>
      <c r="L106" s="261">
        <v>5201800</v>
      </c>
      <c r="M106" s="260">
        <v>0</v>
      </c>
      <c r="N106" s="259">
        <v>20942</v>
      </c>
      <c r="O106" s="259">
        <v>16594</v>
      </c>
      <c r="P106" s="258">
        <v>0</v>
      </c>
    </row>
    <row r="107" spans="1:16" ht="17.25" customHeight="1">
      <c r="A107" s="267"/>
      <c r="B107" s="266"/>
      <c r="C107" s="265"/>
      <c r="D107" s="264"/>
      <c r="E107" s="263"/>
      <c r="F107" s="263"/>
      <c r="G107" s="263"/>
      <c r="H107" s="726" t="s">
        <v>861</v>
      </c>
      <c r="I107" s="726"/>
      <c r="J107" s="260">
        <v>905</v>
      </c>
      <c r="K107" s="262">
        <v>904</v>
      </c>
      <c r="L107" s="261">
        <v>5201800</v>
      </c>
      <c r="M107" s="260">
        <v>1</v>
      </c>
      <c r="N107" s="259">
        <v>20942</v>
      </c>
      <c r="O107" s="259">
        <v>16594</v>
      </c>
      <c r="P107" s="258">
        <v>0</v>
      </c>
    </row>
    <row r="108" spans="1:16" ht="17.25" customHeight="1">
      <c r="A108" s="267"/>
      <c r="B108" s="266"/>
      <c r="C108" s="265"/>
      <c r="D108" s="725" t="s">
        <v>212</v>
      </c>
      <c r="E108" s="725"/>
      <c r="F108" s="725"/>
      <c r="G108" s="725"/>
      <c r="H108" s="725"/>
      <c r="I108" s="725"/>
      <c r="J108" s="260">
        <v>905</v>
      </c>
      <c r="K108" s="262">
        <v>910</v>
      </c>
      <c r="L108" s="261">
        <v>0</v>
      </c>
      <c r="M108" s="260">
        <v>0</v>
      </c>
      <c r="N108" s="259">
        <v>76939</v>
      </c>
      <c r="O108" s="259">
        <v>44273.04</v>
      </c>
      <c r="P108" s="258">
        <v>3611.81</v>
      </c>
    </row>
    <row r="109" spans="1:16" ht="17.25" customHeight="1">
      <c r="A109" s="267"/>
      <c r="B109" s="266"/>
      <c r="C109" s="265"/>
      <c r="D109" s="264"/>
      <c r="E109" s="728" t="s">
        <v>322</v>
      </c>
      <c r="F109" s="728"/>
      <c r="G109" s="728"/>
      <c r="H109" s="728"/>
      <c r="I109" s="728"/>
      <c r="J109" s="260">
        <v>905</v>
      </c>
      <c r="K109" s="262">
        <v>910</v>
      </c>
      <c r="L109" s="261">
        <v>4860000</v>
      </c>
      <c r="M109" s="260">
        <v>0</v>
      </c>
      <c r="N109" s="259">
        <v>76939</v>
      </c>
      <c r="O109" s="259">
        <v>44273.04</v>
      </c>
      <c r="P109" s="258">
        <v>3611.81</v>
      </c>
    </row>
    <row r="110" spans="1:16" ht="17.25" customHeight="1">
      <c r="A110" s="267"/>
      <c r="B110" s="266"/>
      <c r="C110" s="265"/>
      <c r="D110" s="264"/>
      <c r="E110" s="263"/>
      <c r="F110" s="728" t="s">
        <v>866</v>
      </c>
      <c r="G110" s="728"/>
      <c r="H110" s="728"/>
      <c r="I110" s="728"/>
      <c r="J110" s="260">
        <v>905</v>
      </c>
      <c r="K110" s="262">
        <v>910</v>
      </c>
      <c r="L110" s="261">
        <v>4869900</v>
      </c>
      <c r="M110" s="260">
        <v>0</v>
      </c>
      <c r="N110" s="259">
        <v>76939</v>
      </c>
      <c r="O110" s="259">
        <v>44273.04</v>
      </c>
      <c r="P110" s="258">
        <v>3611.81</v>
      </c>
    </row>
    <row r="111" spans="1:16" ht="54.75" customHeight="1">
      <c r="A111" s="267"/>
      <c r="B111" s="266"/>
      <c r="C111" s="265"/>
      <c r="D111" s="264"/>
      <c r="E111" s="263"/>
      <c r="F111" s="263"/>
      <c r="G111" s="728" t="s">
        <v>587</v>
      </c>
      <c r="H111" s="728"/>
      <c r="I111" s="728"/>
      <c r="J111" s="260">
        <v>905</v>
      </c>
      <c r="K111" s="262">
        <v>910</v>
      </c>
      <c r="L111" s="261">
        <v>4869901</v>
      </c>
      <c r="M111" s="260">
        <v>0</v>
      </c>
      <c r="N111" s="259">
        <v>76939</v>
      </c>
      <c r="O111" s="259">
        <v>44273.04</v>
      </c>
      <c r="P111" s="258">
        <v>3611.81</v>
      </c>
    </row>
    <row r="112" spans="1:16" ht="18" customHeight="1">
      <c r="A112" s="267"/>
      <c r="B112" s="266"/>
      <c r="C112" s="265"/>
      <c r="D112" s="264"/>
      <c r="E112" s="263"/>
      <c r="F112" s="263"/>
      <c r="G112" s="263"/>
      <c r="H112" s="726" t="s">
        <v>861</v>
      </c>
      <c r="I112" s="726"/>
      <c r="J112" s="260">
        <v>905</v>
      </c>
      <c r="K112" s="262">
        <v>910</v>
      </c>
      <c r="L112" s="261">
        <v>4869901</v>
      </c>
      <c r="M112" s="260">
        <v>1</v>
      </c>
      <c r="N112" s="259">
        <v>76939</v>
      </c>
      <c r="O112" s="259">
        <v>44273.04</v>
      </c>
      <c r="P112" s="258">
        <v>3611.81</v>
      </c>
    </row>
    <row r="113" spans="1:16" ht="18" customHeight="1">
      <c r="A113" s="267"/>
      <c r="B113" s="266"/>
      <c r="C113" s="265"/>
      <c r="D113" s="725" t="s">
        <v>209</v>
      </c>
      <c r="E113" s="725"/>
      <c r="F113" s="725"/>
      <c r="G113" s="725"/>
      <c r="H113" s="725"/>
      <c r="I113" s="725"/>
      <c r="J113" s="260">
        <v>905</v>
      </c>
      <c r="K113" s="262">
        <v>1002</v>
      </c>
      <c r="L113" s="261">
        <v>0</v>
      </c>
      <c r="M113" s="260">
        <v>0</v>
      </c>
      <c r="N113" s="259">
        <v>73514.257</v>
      </c>
      <c r="O113" s="259">
        <v>40336.949</v>
      </c>
      <c r="P113" s="258">
        <v>1732.64</v>
      </c>
    </row>
    <row r="114" spans="1:16" ht="18" customHeight="1">
      <c r="A114" s="267"/>
      <c r="B114" s="266"/>
      <c r="C114" s="265"/>
      <c r="D114" s="264"/>
      <c r="E114" s="728" t="s">
        <v>313</v>
      </c>
      <c r="F114" s="728"/>
      <c r="G114" s="728"/>
      <c r="H114" s="728"/>
      <c r="I114" s="728"/>
      <c r="J114" s="260">
        <v>905</v>
      </c>
      <c r="K114" s="262">
        <v>1002</v>
      </c>
      <c r="L114" s="261">
        <v>5070000</v>
      </c>
      <c r="M114" s="260">
        <v>0</v>
      </c>
      <c r="N114" s="259">
        <v>73514.257</v>
      </c>
      <c r="O114" s="259">
        <v>40336.949</v>
      </c>
      <c r="P114" s="258">
        <v>1732.64</v>
      </c>
    </row>
    <row r="115" spans="1:16" ht="18" customHeight="1">
      <c r="A115" s="267"/>
      <c r="B115" s="266"/>
      <c r="C115" s="265"/>
      <c r="D115" s="264"/>
      <c r="E115" s="263"/>
      <c r="F115" s="728" t="s">
        <v>866</v>
      </c>
      <c r="G115" s="728"/>
      <c r="H115" s="728"/>
      <c r="I115" s="728"/>
      <c r="J115" s="260">
        <v>905</v>
      </c>
      <c r="K115" s="262">
        <v>1002</v>
      </c>
      <c r="L115" s="261">
        <v>5079900</v>
      </c>
      <c r="M115" s="260">
        <v>0</v>
      </c>
      <c r="N115" s="259">
        <v>73514.257</v>
      </c>
      <c r="O115" s="259">
        <v>40336.949</v>
      </c>
      <c r="P115" s="258">
        <v>1732.64</v>
      </c>
    </row>
    <row r="116" spans="1:16" ht="31.5" customHeight="1">
      <c r="A116" s="267"/>
      <c r="B116" s="266"/>
      <c r="C116" s="265"/>
      <c r="D116" s="264"/>
      <c r="E116" s="263"/>
      <c r="F116" s="263"/>
      <c r="G116" s="728" t="s">
        <v>586</v>
      </c>
      <c r="H116" s="728"/>
      <c r="I116" s="728"/>
      <c r="J116" s="260">
        <v>905</v>
      </c>
      <c r="K116" s="262">
        <v>1002</v>
      </c>
      <c r="L116" s="261">
        <v>5079902</v>
      </c>
      <c r="M116" s="260">
        <v>0</v>
      </c>
      <c r="N116" s="259">
        <v>67114.481</v>
      </c>
      <c r="O116" s="259">
        <v>35834.4</v>
      </c>
      <c r="P116" s="258">
        <v>1732.64</v>
      </c>
    </row>
    <row r="117" spans="1:16" ht="18" customHeight="1">
      <c r="A117" s="267"/>
      <c r="B117" s="266"/>
      <c r="C117" s="265"/>
      <c r="D117" s="264"/>
      <c r="E117" s="263"/>
      <c r="F117" s="263"/>
      <c r="G117" s="263"/>
      <c r="H117" s="726" t="s">
        <v>861</v>
      </c>
      <c r="I117" s="726"/>
      <c r="J117" s="260">
        <v>905</v>
      </c>
      <c r="K117" s="262">
        <v>1002</v>
      </c>
      <c r="L117" s="261">
        <v>5079902</v>
      </c>
      <c r="M117" s="260">
        <v>1</v>
      </c>
      <c r="N117" s="259">
        <v>67114.481</v>
      </c>
      <c r="O117" s="259">
        <v>35834.4</v>
      </c>
      <c r="P117" s="258">
        <v>1732.64</v>
      </c>
    </row>
    <row r="118" spans="1:16" ht="18" customHeight="1">
      <c r="A118" s="267"/>
      <c r="B118" s="266"/>
      <c r="C118" s="265"/>
      <c r="D118" s="264"/>
      <c r="E118" s="263"/>
      <c r="F118" s="263"/>
      <c r="G118" s="728" t="s">
        <v>311</v>
      </c>
      <c r="H118" s="728"/>
      <c r="I118" s="728"/>
      <c r="J118" s="260">
        <v>905</v>
      </c>
      <c r="K118" s="262">
        <v>1002</v>
      </c>
      <c r="L118" s="261">
        <v>5079903</v>
      </c>
      <c r="M118" s="260">
        <v>0</v>
      </c>
      <c r="N118" s="259">
        <v>1578.426</v>
      </c>
      <c r="O118" s="259">
        <v>1074.299</v>
      </c>
      <c r="P118" s="258">
        <v>0</v>
      </c>
    </row>
    <row r="119" spans="1:16" ht="18" customHeight="1">
      <c r="A119" s="267"/>
      <c r="B119" s="266"/>
      <c r="C119" s="265"/>
      <c r="D119" s="264"/>
      <c r="E119" s="263"/>
      <c r="F119" s="263"/>
      <c r="G119" s="263"/>
      <c r="H119" s="726" t="s">
        <v>861</v>
      </c>
      <c r="I119" s="726"/>
      <c r="J119" s="260">
        <v>905</v>
      </c>
      <c r="K119" s="262">
        <v>1002</v>
      </c>
      <c r="L119" s="261">
        <v>5079903</v>
      </c>
      <c r="M119" s="260">
        <v>1</v>
      </c>
      <c r="N119" s="259">
        <v>1578.426</v>
      </c>
      <c r="O119" s="259">
        <v>1074.299</v>
      </c>
      <c r="P119" s="258">
        <v>0</v>
      </c>
    </row>
    <row r="120" spans="1:16" ht="29.25" customHeight="1">
      <c r="A120" s="267"/>
      <c r="B120" s="266"/>
      <c r="C120" s="265"/>
      <c r="D120" s="264"/>
      <c r="E120" s="263"/>
      <c r="F120" s="263"/>
      <c r="G120" s="728" t="s">
        <v>585</v>
      </c>
      <c r="H120" s="728"/>
      <c r="I120" s="728"/>
      <c r="J120" s="260">
        <v>905</v>
      </c>
      <c r="K120" s="262">
        <v>1002</v>
      </c>
      <c r="L120" s="261">
        <v>5079904</v>
      </c>
      <c r="M120" s="260">
        <v>0</v>
      </c>
      <c r="N120" s="259">
        <v>4821.35</v>
      </c>
      <c r="O120" s="259">
        <v>3428.25</v>
      </c>
      <c r="P120" s="258">
        <v>0</v>
      </c>
    </row>
    <row r="121" spans="1:16" ht="17.25" customHeight="1">
      <c r="A121" s="267"/>
      <c r="B121" s="266"/>
      <c r="C121" s="265"/>
      <c r="D121" s="264"/>
      <c r="E121" s="263"/>
      <c r="F121" s="263"/>
      <c r="G121" s="263"/>
      <c r="H121" s="726" t="s">
        <v>861</v>
      </c>
      <c r="I121" s="726"/>
      <c r="J121" s="260">
        <v>905</v>
      </c>
      <c r="K121" s="262">
        <v>1002</v>
      </c>
      <c r="L121" s="261">
        <v>5079904</v>
      </c>
      <c r="M121" s="260">
        <v>1</v>
      </c>
      <c r="N121" s="259">
        <v>4821.35</v>
      </c>
      <c r="O121" s="259">
        <v>3428.25</v>
      </c>
      <c r="P121" s="258">
        <v>0</v>
      </c>
    </row>
    <row r="122" spans="1:16" ht="17.25" customHeight="1">
      <c r="A122" s="267"/>
      <c r="B122" s="266"/>
      <c r="C122" s="265"/>
      <c r="D122" s="725" t="s">
        <v>208</v>
      </c>
      <c r="E122" s="725"/>
      <c r="F122" s="725"/>
      <c r="G122" s="725"/>
      <c r="H122" s="725"/>
      <c r="I122" s="725"/>
      <c r="J122" s="260">
        <v>905</v>
      </c>
      <c r="K122" s="262">
        <v>1003</v>
      </c>
      <c r="L122" s="261">
        <v>0</v>
      </c>
      <c r="M122" s="260">
        <v>0</v>
      </c>
      <c r="N122" s="259">
        <v>814964.904</v>
      </c>
      <c r="O122" s="259">
        <v>0</v>
      </c>
      <c r="P122" s="258">
        <v>0</v>
      </c>
    </row>
    <row r="123" spans="1:16" ht="17.25" customHeight="1">
      <c r="A123" s="267"/>
      <c r="B123" s="266"/>
      <c r="C123" s="265"/>
      <c r="D123" s="264"/>
      <c r="E123" s="728" t="s">
        <v>277</v>
      </c>
      <c r="F123" s="728"/>
      <c r="G123" s="728"/>
      <c r="H123" s="728"/>
      <c r="I123" s="728"/>
      <c r="J123" s="260">
        <v>905</v>
      </c>
      <c r="K123" s="262">
        <v>1003</v>
      </c>
      <c r="L123" s="261">
        <v>5050000</v>
      </c>
      <c r="M123" s="260">
        <v>0</v>
      </c>
      <c r="N123" s="259">
        <v>814964.904</v>
      </c>
      <c r="O123" s="259">
        <v>0</v>
      </c>
      <c r="P123" s="258">
        <v>0</v>
      </c>
    </row>
    <row r="124" spans="1:16" ht="17.25" customHeight="1">
      <c r="A124" s="267"/>
      <c r="B124" s="266"/>
      <c r="C124" s="265"/>
      <c r="D124" s="264"/>
      <c r="E124" s="263"/>
      <c r="F124" s="728" t="s">
        <v>276</v>
      </c>
      <c r="G124" s="728"/>
      <c r="H124" s="728"/>
      <c r="I124" s="728"/>
      <c r="J124" s="260">
        <v>905</v>
      </c>
      <c r="K124" s="262">
        <v>1003</v>
      </c>
      <c r="L124" s="261">
        <v>5054800</v>
      </c>
      <c r="M124" s="260">
        <v>0</v>
      </c>
      <c r="N124" s="259">
        <v>814964.904</v>
      </c>
      <c r="O124" s="259">
        <v>0</v>
      </c>
      <c r="P124" s="258">
        <v>0</v>
      </c>
    </row>
    <row r="125" spans="1:16" ht="17.25" customHeight="1">
      <c r="A125" s="267"/>
      <c r="B125" s="266"/>
      <c r="C125" s="265"/>
      <c r="D125" s="264"/>
      <c r="E125" s="263"/>
      <c r="F125" s="263"/>
      <c r="G125" s="728" t="s">
        <v>584</v>
      </c>
      <c r="H125" s="728"/>
      <c r="I125" s="728"/>
      <c r="J125" s="260">
        <v>905</v>
      </c>
      <c r="K125" s="262">
        <v>1003</v>
      </c>
      <c r="L125" s="261">
        <v>5054803</v>
      </c>
      <c r="M125" s="260">
        <v>0</v>
      </c>
      <c r="N125" s="259">
        <v>810658</v>
      </c>
      <c r="O125" s="259">
        <v>0</v>
      </c>
      <c r="P125" s="258">
        <v>0</v>
      </c>
    </row>
    <row r="126" spans="1:16" ht="17.25" customHeight="1">
      <c r="A126" s="267"/>
      <c r="B126" s="266"/>
      <c r="C126" s="265"/>
      <c r="D126" s="264"/>
      <c r="E126" s="263"/>
      <c r="F126" s="263"/>
      <c r="G126" s="263"/>
      <c r="H126" s="726" t="s">
        <v>274</v>
      </c>
      <c r="I126" s="726"/>
      <c r="J126" s="260">
        <v>905</v>
      </c>
      <c r="K126" s="262">
        <v>1003</v>
      </c>
      <c r="L126" s="261">
        <v>5054803</v>
      </c>
      <c r="M126" s="260">
        <v>5</v>
      </c>
      <c r="N126" s="259">
        <v>810658</v>
      </c>
      <c r="O126" s="259">
        <v>0</v>
      </c>
      <c r="P126" s="258">
        <v>0</v>
      </c>
    </row>
    <row r="127" spans="1:16" ht="17.25" customHeight="1">
      <c r="A127" s="267"/>
      <c r="B127" s="266"/>
      <c r="C127" s="265"/>
      <c r="D127" s="264"/>
      <c r="E127" s="263"/>
      <c r="F127" s="263"/>
      <c r="G127" s="728" t="s">
        <v>307</v>
      </c>
      <c r="H127" s="728"/>
      <c r="I127" s="728"/>
      <c r="J127" s="260">
        <v>905</v>
      </c>
      <c r="K127" s="262">
        <v>1003</v>
      </c>
      <c r="L127" s="261">
        <v>5054807</v>
      </c>
      <c r="M127" s="260">
        <v>0</v>
      </c>
      <c r="N127" s="259">
        <v>3863.8</v>
      </c>
      <c r="O127" s="259">
        <v>0</v>
      </c>
      <c r="P127" s="258">
        <v>0</v>
      </c>
    </row>
    <row r="128" spans="1:16" ht="17.25" customHeight="1">
      <c r="A128" s="267"/>
      <c r="B128" s="266"/>
      <c r="C128" s="265"/>
      <c r="D128" s="264"/>
      <c r="E128" s="263"/>
      <c r="F128" s="263"/>
      <c r="G128" s="263"/>
      <c r="H128" s="726" t="s">
        <v>274</v>
      </c>
      <c r="I128" s="726"/>
      <c r="J128" s="260">
        <v>905</v>
      </c>
      <c r="K128" s="262">
        <v>1003</v>
      </c>
      <c r="L128" s="261">
        <v>5054807</v>
      </c>
      <c r="M128" s="260">
        <v>5</v>
      </c>
      <c r="N128" s="259">
        <v>3863.8</v>
      </c>
      <c r="O128" s="259">
        <v>0</v>
      </c>
      <c r="P128" s="258">
        <v>0</v>
      </c>
    </row>
    <row r="129" spans="1:16" ht="35.25" customHeight="1">
      <c r="A129" s="267"/>
      <c r="B129" s="266"/>
      <c r="C129" s="265"/>
      <c r="D129" s="264"/>
      <c r="E129" s="263"/>
      <c r="F129" s="263"/>
      <c r="G129" s="728" t="s">
        <v>583</v>
      </c>
      <c r="H129" s="728"/>
      <c r="I129" s="728"/>
      <c r="J129" s="260">
        <v>905</v>
      </c>
      <c r="K129" s="262">
        <v>1003</v>
      </c>
      <c r="L129" s="261">
        <v>5054808</v>
      </c>
      <c r="M129" s="260">
        <v>0</v>
      </c>
      <c r="N129" s="259">
        <v>443.104</v>
      </c>
      <c r="O129" s="259">
        <v>0</v>
      </c>
      <c r="P129" s="258">
        <v>0</v>
      </c>
    </row>
    <row r="130" spans="1:16" ht="17.25" customHeight="1">
      <c r="A130" s="267"/>
      <c r="B130" s="266"/>
      <c r="C130" s="265"/>
      <c r="D130" s="264"/>
      <c r="E130" s="263"/>
      <c r="F130" s="263"/>
      <c r="G130" s="263"/>
      <c r="H130" s="726" t="s">
        <v>274</v>
      </c>
      <c r="I130" s="726"/>
      <c r="J130" s="260">
        <v>905</v>
      </c>
      <c r="K130" s="262">
        <v>1003</v>
      </c>
      <c r="L130" s="261">
        <v>5054808</v>
      </c>
      <c r="M130" s="260">
        <v>5</v>
      </c>
      <c r="N130" s="259">
        <v>443.104</v>
      </c>
      <c r="O130" s="259">
        <v>0</v>
      </c>
      <c r="P130" s="258">
        <v>0</v>
      </c>
    </row>
    <row r="131" spans="1:16" ht="17.25" customHeight="1">
      <c r="A131" s="267"/>
      <c r="B131" s="266"/>
      <c r="C131" s="265"/>
      <c r="D131" s="725" t="s">
        <v>207</v>
      </c>
      <c r="E131" s="725"/>
      <c r="F131" s="725"/>
      <c r="G131" s="725"/>
      <c r="H131" s="725"/>
      <c r="I131" s="725"/>
      <c r="J131" s="260">
        <v>905</v>
      </c>
      <c r="K131" s="262">
        <v>1004</v>
      </c>
      <c r="L131" s="261">
        <v>0</v>
      </c>
      <c r="M131" s="260">
        <v>0</v>
      </c>
      <c r="N131" s="259">
        <v>137696.6</v>
      </c>
      <c r="O131" s="259">
        <v>10416.978</v>
      </c>
      <c r="P131" s="258">
        <v>0</v>
      </c>
    </row>
    <row r="132" spans="1:16" ht="17.25" customHeight="1">
      <c r="A132" s="267"/>
      <c r="B132" s="266"/>
      <c r="C132" s="265"/>
      <c r="D132" s="264"/>
      <c r="E132" s="728" t="s">
        <v>863</v>
      </c>
      <c r="F132" s="728"/>
      <c r="G132" s="728"/>
      <c r="H132" s="728"/>
      <c r="I132" s="728"/>
      <c r="J132" s="260">
        <v>905</v>
      </c>
      <c r="K132" s="262">
        <v>1004</v>
      </c>
      <c r="L132" s="261">
        <v>5140000</v>
      </c>
      <c r="M132" s="260">
        <v>0</v>
      </c>
      <c r="N132" s="259">
        <v>48981.6</v>
      </c>
      <c r="O132" s="259">
        <v>0</v>
      </c>
      <c r="P132" s="258">
        <v>0</v>
      </c>
    </row>
    <row r="133" spans="1:16" ht="46.5" customHeight="1">
      <c r="A133" s="267"/>
      <c r="B133" s="266"/>
      <c r="C133" s="265"/>
      <c r="D133" s="264"/>
      <c r="E133" s="263"/>
      <c r="F133" s="728" t="s">
        <v>305</v>
      </c>
      <c r="G133" s="728"/>
      <c r="H133" s="728"/>
      <c r="I133" s="728"/>
      <c r="J133" s="260">
        <v>905</v>
      </c>
      <c r="K133" s="262">
        <v>1004</v>
      </c>
      <c r="L133" s="261">
        <v>5142200</v>
      </c>
      <c r="M133" s="260">
        <v>0</v>
      </c>
      <c r="N133" s="259">
        <v>48981.6</v>
      </c>
      <c r="O133" s="259">
        <v>0</v>
      </c>
      <c r="P133" s="258">
        <v>0</v>
      </c>
    </row>
    <row r="134" spans="1:16" ht="16.5" customHeight="1">
      <c r="A134" s="267"/>
      <c r="B134" s="266"/>
      <c r="C134" s="265"/>
      <c r="D134" s="264"/>
      <c r="E134" s="263"/>
      <c r="F134" s="263"/>
      <c r="G134" s="263"/>
      <c r="H134" s="726" t="s">
        <v>861</v>
      </c>
      <c r="I134" s="726"/>
      <c r="J134" s="260">
        <v>905</v>
      </c>
      <c r="K134" s="262">
        <v>1004</v>
      </c>
      <c r="L134" s="261">
        <v>5142200</v>
      </c>
      <c r="M134" s="260">
        <v>1</v>
      </c>
      <c r="N134" s="259">
        <v>48981.6</v>
      </c>
      <c r="O134" s="259">
        <v>0</v>
      </c>
      <c r="P134" s="258">
        <v>0</v>
      </c>
    </row>
    <row r="135" spans="1:16" ht="16.5" customHeight="1">
      <c r="A135" s="267"/>
      <c r="B135" s="266"/>
      <c r="C135" s="265"/>
      <c r="D135" s="264"/>
      <c r="E135" s="728" t="s">
        <v>304</v>
      </c>
      <c r="F135" s="728"/>
      <c r="G135" s="728"/>
      <c r="H135" s="728"/>
      <c r="I135" s="728"/>
      <c r="J135" s="260">
        <v>905</v>
      </c>
      <c r="K135" s="262">
        <v>1004</v>
      </c>
      <c r="L135" s="261">
        <v>5200000</v>
      </c>
      <c r="M135" s="260">
        <v>0</v>
      </c>
      <c r="N135" s="259">
        <v>88715</v>
      </c>
      <c r="O135" s="259">
        <v>10416.978</v>
      </c>
      <c r="P135" s="258">
        <v>0</v>
      </c>
    </row>
    <row r="136" spans="1:16" ht="30" customHeight="1">
      <c r="A136" s="267"/>
      <c r="B136" s="266"/>
      <c r="C136" s="265"/>
      <c r="D136" s="264"/>
      <c r="E136" s="263"/>
      <c r="F136" s="728" t="s">
        <v>303</v>
      </c>
      <c r="G136" s="728"/>
      <c r="H136" s="728"/>
      <c r="I136" s="728"/>
      <c r="J136" s="260">
        <v>905</v>
      </c>
      <c r="K136" s="262">
        <v>1004</v>
      </c>
      <c r="L136" s="261">
        <v>5201000</v>
      </c>
      <c r="M136" s="260">
        <v>0</v>
      </c>
      <c r="N136" s="259">
        <v>26356</v>
      </c>
      <c r="O136" s="259">
        <v>0</v>
      </c>
      <c r="P136" s="258">
        <v>0</v>
      </c>
    </row>
    <row r="137" spans="1:16" ht="30" customHeight="1">
      <c r="A137" s="267"/>
      <c r="B137" s="266"/>
      <c r="C137" s="265"/>
      <c r="D137" s="264"/>
      <c r="E137" s="263"/>
      <c r="F137" s="263"/>
      <c r="G137" s="728" t="s">
        <v>302</v>
      </c>
      <c r="H137" s="728"/>
      <c r="I137" s="728"/>
      <c r="J137" s="260">
        <v>905</v>
      </c>
      <c r="K137" s="262">
        <v>1004</v>
      </c>
      <c r="L137" s="261">
        <v>5201004</v>
      </c>
      <c r="M137" s="260">
        <v>0</v>
      </c>
      <c r="N137" s="259">
        <v>25839</v>
      </c>
      <c r="O137" s="259">
        <v>0</v>
      </c>
      <c r="P137" s="258">
        <v>0</v>
      </c>
    </row>
    <row r="138" spans="1:16" ht="15.75" customHeight="1">
      <c r="A138" s="267"/>
      <c r="B138" s="266"/>
      <c r="C138" s="265"/>
      <c r="D138" s="264"/>
      <c r="E138" s="263"/>
      <c r="F138" s="263"/>
      <c r="G138" s="263"/>
      <c r="H138" s="726" t="s">
        <v>274</v>
      </c>
      <c r="I138" s="726"/>
      <c r="J138" s="260">
        <v>905</v>
      </c>
      <c r="K138" s="262">
        <v>1004</v>
      </c>
      <c r="L138" s="261">
        <v>5201004</v>
      </c>
      <c r="M138" s="260">
        <v>5</v>
      </c>
      <c r="N138" s="259">
        <v>25839</v>
      </c>
      <c r="O138" s="259">
        <v>0</v>
      </c>
      <c r="P138" s="258">
        <v>0</v>
      </c>
    </row>
    <row r="139" spans="1:16" ht="25.5" customHeight="1">
      <c r="A139" s="267"/>
      <c r="B139" s="266"/>
      <c r="C139" s="265"/>
      <c r="D139" s="264"/>
      <c r="E139" s="263"/>
      <c r="F139" s="263"/>
      <c r="G139" s="728" t="s">
        <v>301</v>
      </c>
      <c r="H139" s="728"/>
      <c r="I139" s="728"/>
      <c r="J139" s="260">
        <v>905</v>
      </c>
      <c r="K139" s="262">
        <v>1004</v>
      </c>
      <c r="L139" s="261">
        <v>5201007</v>
      </c>
      <c r="M139" s="260">
        <v>0</v>
      </c>
      <c r="N139" s="259">
        <v>517</v>
      </c>
      <c r="O139" s="259">
        <v>0</v>
      </c>
      <c r="P139" s="258">
        <v>0</v>
      </c>
    </row>
    <row r="140" spans="1:16" ht="18" customHeight="1">
      <c r="A140" s="267"/>
      <c r="B140" s="266"/>
      <c r="C140" s="265"/>
      <c r="D140" s="264"/>
      <c r="E140" s="263"/>
      <c r="F140" s="263"/>
      <c r="G140" s="263"/>
      <c r="H140" s="726" t="s">
        <v>274</v>
      </c>
      <c r="I140" s="726"/>
      <c r="J140" s="260">
        <v>905</v>
      </c>
      <c r="K140" s="262">
        <v>1004</v>
      </c>
      <c r="L140" s="261">
        <v>5201007</v>
      </c>
      <c r="M140" s="260">
        <v>5</v>
      </c>
      <c r="N140" s="259">
        <v>517</v>
      </c>
      <c r="O140" s="259">
        <v>0</v>
      </c>
      <c r="P140" s="258">
        <v>0</v>
      </c>
    </row>
    <row r="141" spans="1:16" ht="18" customHeight="1">
      <c r="A141" s="267"/>
      <c r="B141" s="266"/>
      <c r="C141" s="265"/>
      <c r="D141" s="264"/>
      <c r="E141" s="263"/>
      <c r="F141" s="728" t="s">
        <v>300</v>
      </c>
      <c r="G141" s="728"/>
      <c r="H141" s="728"/>
      <c r="I141" s="728"/>
      <c r="J141" s="260">
        <v>905</v>
      </c>
      <c r="K141" s="262">
        <v>1004</v>
      </c>
      <c r="L141" s="261">
        <v>5201300</v>
      </c>
      <c r="M141" s="260">
        <v>0</v>
      </c>
      <c r="N141" s="259">
        <v>62359</v>
      </c>
      <c r="O141" s="259">
        <v>10416.978</v>
      </c>
      <c r="P141" s="258">
        <v>0</v>
      </c>
    </row>
    <row r="142" spans="1:16" ht="18" customHeight="1">
      <c r="A142" s="267"/>
      <c r="B142" s="266"/>
      <c r="C142" s="265"/>
      <c r="D142" s="264"/>
      <c r="E142" s="263"/>
      <c r="F142" s="263"/>
      <c r="G142" s="728" t="s">
        <v>299</v>
      </c>
      <c r="H142" s="728"/>
      <c r="I142" s="728"/>
      <c r="J142" s="260">
        <v>905</v>
      </c>
      <c r="K142" s="262">
        <v>1004</v>
      </c>
      <c r="L142" s="261">
        <v>5201312</v>
      </c>
      <c r="M142" s="260">
        <v>0</v>
      </c>
      <c r="N142" s="259">
        <v>13146</v>
      </c>
      <c r="O142" s="259">
        <v>10416.978</v>
      </c>
      <c r="P142" s="258">
        <v>0</v>
      </c>
    </row>
    <row r="143" spans="1:16" ht="18" customHeight="1">
      <c r="A143" s="267"/>
      <c r="B143" s="266"/>
      <c r="C143" s="265"/>
      <c r="D143" s="264"/>
      <c r="E143" s="263"/>
      <c r="F143" s="263"/>
      <c r="G143" s="263"/>
      <c r="H143" s="726" t="s">
        <v>858</v>
      </c>
      <c r="I143" s="726"/>
      <c r="J143" s="260">
        <v>905</v>
      </c>
      <c r="K143" s="262">
        <v>1004</v>
      </c>
      <c r="L143" s="261">
        <v>5201312</v>
      </c>
      <c r="M143" s="260">
        <v>500</v>
      </c>
      <c r="N143" s="259">
        <v>13146</v>
      </c>
      <c r="O143" s="259">
        <v>10416.978</v>
      </c>
      <c r="P143" s="258">
        <v>0</v>
      </c>
    </row>
    <row r="144" spans="1:16" ht="18" customHeight="1">
      <c r="A144" s="267"/>
      <c r="B144" s="266"/>
      <c r="C144" s="265"/>
      <c r="D144" s="264"/>
      <c r="E144" s="263"/>
      <c r="F144" s="263"/>
      <c r="G144" s="728" t="s">
        <v>298</v>
      </c>
      <c r="H144" s="728"/>
      <c r="I144" s="728"/>
      <c r="J144" s="260">
        <v>905</v>
      </c>
      <c r="K144" s="262">
        <v>1004</v>
      </c>
      <c r="L144" s="261">
        <v>5201321</v>
      </c>
      <c r="M144" s="260">
        <v>0</v>
      </c>
      <c r="N144" s="259">
        <v>42573</v>
      </c>
      <c r="O144" s="259">
        <v>0</v>
      </c>
      <c r="P144" s="258">
        <v>0</v>
      </c>
    </row>
    <row r="145" spans="1:16" ht="18" customHeight="1">
      <c r="A145" s="267"/>
      <c r="B145" s="266"/>
      <c r="C145" s="265"/>
      <c r="D145" s="264"/>
      <c r="E145" s="263"/>
      <c r="F145" s="263"/>
      <c r="G145" s="263"/>
      <c r="H145" s="726" t="s">
        <v>274</v>
      </c>
      <c r="I145" s="726"/>
      <c r="J145" s="260">
        <v>905</v>
      </c>
      <c r="K145" s="262">
        <v>1004</v>
      </c>
      <c r="L145" s="261">
        <v>5201321</v>
      </c>
      <c r="M145" s="260">
        <v>5</v>
      </c>
      <c r="N145" s="259">
        <v>42573</v>
      </c>
      <c r="O145" s="259">
        <v>0</v>
      </c>
      <c r="P145" s="258">
        <v>0</v>
      </c>
    </row>
    <row r="146" spans="1:16" ht="18" customHeight="1">
      <c r="A146" s="267"/>
      <c r="B146" s="266"/>
      <c r="C146" s="265"/>
      <c r="D146" s="264"/>
      <c r="E146" s="263"/>
      <c r="F146" s="263"/>
      <c r="G146" s="728" t="s">
        <v>297</v>
      </c>
      <c r="H146" s="728"/>
      <c r="I146" s="728"/>
      <c r="J146" s="260">
        <v>905</v>
      </c>
      <c r="K146" s="262">
        <v>1004</v>
      </c>
      <c r="L146" s="261">
        <v>5201322</v>
      </c>
      <c r="M146" s="260">
        <v>0</v>
      </c>
      <c r="N146" s="259">
        <v>6640</v>
      </c>
      <c r="O146" s="259">
        <v>0</v>
      </c>
      <c r="P146" s="258">
        <v>0</v>
      </c>
    </row>
    <row r="147" spans="1:16" ht="18.75" customHeight="1">
      <c r="A147" s="267"/>
      <c r="B147" s="266"/>
      <c r="C147" s="265"/>
      <c r="D147" s="264"/>
      <c r="E147" s="263"/>
      <c r="F147" s="263"/>
      <c r="G147" s="263"/>
      <c r="H147" s="726" t="s">
        <v>274</v>
      </c>
      <c r="I147" s="726"/>
      <c r="J147" s="260">
        <v>905</v>
      </c>
      <c r="K147" s="262">
        <v>1004</v>
      </c>
      <c r="L147" s="261">
        <v>5201322</v>
      </c>
      <c r="M147" s="260">
        <v>5</v>
      </c>
      <c r="N147" s="259">
        <v>6640</v>
      </c>
      <c r="O147" s="259">
        <v>0</v>
      </c>
      <c r="P147" s="258">
        <v>0</v>
      </c>
    </row>
    <row r="148" spans="1:16" s="268" customFormat="1" ht="26.25" customHeight="1">
      <c r="A148" s="275" t="s">
        <v>1495</v>
      </c>
      <c r="B148" s="274"/>
      <c r="C148" s="730" t="s">
        <v>1321</v>
      </c>
      <c r="D148" s="730"/>
      <c r="E148" s="730"/>
      <c r="F148" s="730"/>
      <c r="G148" s="730"/>
      <c r="H148" s="730"/>
      <c r="I148" s="730"/>
      <c r="J148" s="271">
        <v>918</v>
      </c>
      <c r="K148" s="273">
        <v>0</v>
      </c>
      <c r="L148" s="272">
        <v>0</v>
      </c>
      <c r="M148" s="271">
        <v>0</v>
      </c>
      <c r="N148" s="270">
        <v>74436</v>
      </c>
      <c r="O148" s="270">
        <v>0</v>
      </c>
      <c r="P148" s="269">
        <v>0</v>
      </c>
    </row>
    <row r="149" spans="1:16" ht="16.5" customHeight="1">
      <c r="A149" s="267"/>
      <c r="B149" s="266"/>
      <c r="C149" s="265"/>
      <c r="D149" s="725" t="s">
        <v>229</v>
      </c>
      <c r="E149" s="725"/>
      <c r="F149" s="725"/>
      <c r="G149" s="725"/>
      <c r="H149" s="725"/>
      <c r="I149" s="725"/>
      <c r="J149" s="260">
        <v>918</v>
      </c>
      <c r="K149" s="262">
        <v>501</v>
      </c>
      <c r="L149" s="261">
        <v>0</v>
      </c>
      <c r="M149" s="260">
        <v>0</v>
      </c>
      <c r="N149" s="259">
        <v>74436</v>
      </c>
      <c r="O149" s="259">
        <v>0</v>
      </c>
      <c r="P149" s="258">
        <v>0</v>
      </c>
    </row>
    <row r="150" spans="1:16" ht="16.5" customHeight="1">
      <c r="A150" s="267"/>
      <c r="B150" s="266"/>
      <c r="C150" s="265"/>
      <c r="D150" s="264"/>
      <c r="E150" s="728" t="s">
        <v>948</v>
      </c>
      <c r="F150" s="728"/>
      <c r="G150" s="728"/>
      <c r="H150" s="728"/>
      <c r="I150" s="728"/>
      <c r="J150" s="260">
        <v>918</v>
      </c>
      <c r="K150" s="262">
        <v>501</v>
      </c>
      <c r="L150" s="261">
        <v>3500000</v>
      </c>
      <c r="M150" s="260">
        <v>0</v>
      </c>
      <c r="N150" s="259">
        <v>74436</v>
      </c>
      <c r="O150" s="259">
        <v>0</v>
      </c>
      <c r="P150" s="258">
        <v>0</v>
      </c>
    </row>
    <row r="151" spans="1:16" ht="16.5" customHeight="1">
      <c r="A151" s="267"/>
      <c r="B151" s="266"/>
      <c r="C151" s="265"/>
      <c r="D151" s="264"/>
      <c r="E151" s="263"/>
      <c r="F151" s="728" t="s">
        <v>945</v>
      </c>
      <c r="G151" s="728"/>
      <c r="H151" s="728"/>
      <c r="I151" s="728"/>
      <c r="J151" s="260">
        <v>918</v>
      </c>
      <c r="K151" s="262">
        <v>501</v>
      </c>
      <c r="L151" s="261">
        <v>3500200</v>
      </c>
      <c r="M151" s="260">
        <v>0</v>
      </c>
      <c r="N151" s="259">
        <v>74436</v>
      </c>
      <c r="O151" s="259">
        <v>0</v>
      </c>
      <c r="P151" s="258">
        <v>0</v>
      </c>
    </row>
    <row r="152" spans="1:16" ht="16.5" customHeight="1">
      <c r="A152" s="267"/>
      <c r="B152" s="266"/>
      <c r="C152" s="265"/>
      <c r="D152" s="264"/>
      <c r="E152" s="263"/>
      <c r="F152" s="263"/>
      <c r="G152" s="728" t="s">
        <v>968</v>
      </c>
      <c r="H152" s="728"/>
      <c r="I152" s="728"/>
      <c r="J152" s="260">
        <v>918</v>
      </c>
      <c r="K152" s="262">
        <v>501</v>
      </c>
      <c r="L152" s="261">
        <v>3500202</v>
      </c>
      <c r="M152" s="260">
        <v>0</v>
      </c>
      <c r="N152" s="259">
        <v>74436</v>
      </c>
      <c r="O152" s="259">
        <v>0</v>
      </c>
      <c r="P152" s="258">
        <v>0</v>
      </c>
    </row>
    <row r="153" spans="1:16" ht="16.5" customHeight="1">
      <c r="A153" s="267"/>
      <c r="B153" s="266"/>
      <c r="C153" s="265"/>
      <c r="D153" s="264"/>
      <c r="E153" s="263"/>
      <c r="F153" s="263"/>
      <c r="G153" s="263"/>
      <c r="H153" s="726" t="s">
        <v>858</v>
      </c>
      <c r="I153" s="726"/>
      <c r="J153" s="260">
        <v>918</v>
      </c>
      <c r="K153" s="262">
        <v>501</v>
      </c>
      <c r="L153" s="261">
        <v>3500202</v>
      </c>
      <c r="M153" s="260">
        <v>500</v>
      </c>
      <c r="N153" s="259">
        <v>74436</v>
      </c>
      <c r="O153" s="259">
        <v>0</v>
      </c>
      <c r="P153" s="258">
        <v>0</v>
      </c>
    </row>
    <row r="154" spans="1:16" s="268" customFormat="1" ht="26.25" customHeight="1">
      <c r="A154" s="275" t="s">
        <v>1496</v>
      </c>
      <c r="B154" s="274"/>
      <c r="C154" s="730" t="s">
        <v>1326</v>
      </c>
      <c r="D154" s="730"/>
      <c r="E154" s="730"/>
      <c r="F154" s="730"/>
      <c r="G154" s="730"/>
      <c r="H154" s="730"/>
      <c r="I154" s="730"/>
      <c r="J154" s="271">
        <v>927</v>
      </c>
      <c r="K154" s="273">
        <v>0</v>
      </c>
      <c r="L154" s="272">
        <v>0</v>
      </c>
      <c r="M154" s="271">
        <v>0</v>
      </c>
      <c r="N154" s="270">
        <v>1804</v>
      </c>
      <c r="O154" s="270">
        <v>0</v>
      </c>
      <c r="P154" s="269">
        <v>0</v>
      </c>
    </row>
    <row r="155" spans="1:16" ht="19.5" customHeight="1">
      <c r="A155" s="267"/>
      <c r="B155" s="266"/>
      <c r="C155" s="265"/>
      <c r="D155" s="725" t="s">
        <v>228</v>
      </c>
      <c r="E155" s="725"/>
      <c r="F155" s="725"/>
      <c r="G155" s="725"/>
      <c r="H155" s="725"/>
      <c r="I155" s="725"/>
      <c r="J155" s="260">
        <v>927</v>
      </c>
      <c r="K155" s="262">
        <v>502</v>
      </c>
      <c r="L155" s="261">
        <v>0</v>
      </c>
      <c r="M155" s="260">
        <v>0</v>
      </c>
      <c r="N155" s="259">
        <v>1804</v>
      </c>
      <c r="O155" s="259">
        <v>0</v>
      </c>
      <c r="P155" s="258">
        <v>0</v>
      </c>
    </row>
    <row r="156" spans="1:16" ht="28.5" customHeight="1">
      <c r="A156" s="267"/>
      <c r="B156" s="266"/>
      <c r="C156" s="265"/>
      <c r="D156" s="264"/>
      <c r="E156" s="728" t="s">
        <v>940</v>
      </c>
      <c r="F156" s="728"/>
      <c r="G156" s="728"/>
      <c r="H156" s="728"/>
      <c r="I156" s="728"/>
      <c r="J156" s="260">
        <v>927</v>
      </c>
      <c r="K156" s="262">
        <v>502</v>
      </c>
      <c r="L156" s="261">
        <v>5220000</v>
      </c>
      <c r="M156" s="260">
        <v>0</v>
      </c>
      <c r="N156" s="259">
        <v>1804</v>
      </c>
      <c r="O156" s="259">
        <v>0</v>
      </c>
      <c r="P156" s="258">
        <v>0</v>
      </c>
    </row>
    <row r="157" spans="1:16" ht="28.5" customHeight="1">
      <c r="A157" s="267"/>
      <c r="B157" s="266"/>
      <c r="C157" s="265"/>
      <c r="D157" s="264"/>
      <c r="E157" s="263"/>
      <c r="F157" s="728" t="s">
        <v>940</v>
      </c>
      <c r="G157" s="728"/>
      <c r="H157" s="728"/>
      <c r="I157" s="728"/>
      <c r="J157" s="260">
        <v>927</v>
      </c>
      <c r="K157" s="262">
        <v>502</v>
      </c>
      <c r="L157" s="261">
        <v>5220900</v>
      </c>
      <c r="M157" s="260">
        <v>0</v>
      </c>
      <c r="N157" s="259">
        <v>1107</v>
      </c>
      <c r="O157" s="259">
        <v>0</v>
      </c>
      <c r="P157" s="258">
        <v>0</v>
      </c>
    </row>
    <row r="158" spans="1:16" ht="16.5" customHeight="1">
      <c r="A158" s="267"/>
      <c r="B158" s="266"/>
      <c r="C158" s="265"/>
      <c r="D158" s="264"/>
      <c r="E158" s="263"/>
      <c r="F158" s="263"/>
      <c r="G158" s="263"/>
      <c r="H158" s="726" t="s">
        <v>858</v>
      </c>
      <c r="I158" s="726"/>
      <c r="J158" s="260">
        <v>927</v>
      </c>
      <c r="K158" s="262">
        <v>502</v>
      </c>
      <c r="L158" s="261">
        <v>5220900</v>
      </c>
      <c r="M158" s="260">
        <v>500</v>
      </c>
      <c r="N158" s="259">
        <v>1107</v>
      </c>
      <c r="O158" s="259">
        <v>0</v>
      </c>
      <c r="P158" s="258">
        <v>0</v>
      </c>
    </row>
    <row r="159" spans="1:16" ht="27.75" customHeight="1">
      <c r="A159" s="267"/>
      <c r="B159" s="266"/>
      <c r="C159" s="265"/>
      <c r="D159" s="264"/>
      <c r="E159" s="263"/>
      <c r="F159" s="728" t="s">
        <v>939</v>
      </c>
      <c r="G159" s="728"/>
      <c r="H159" s="728"/>
      <c r="I159" s="728"/>
      <c r="J159" s="260">
        <v>927</v>
      </c>
      <c r="K159" s="262">
        <v>502</v>
      </c>
      <c r="L159" s="261">
        <v>5222000</v>
      </c>
      <c r="M159" s="260">
        <v>0</v>
      </c>
      <c r="N159" s="259">
        <v>697</v>
      </c>
      <c r="O159" s="259">
        <v>0</v>
      </c>
      <c r="P159" s="258">
        <v>0</v>
      </c>
    </row>
    <row r="160" spans="1:16" ht="27.75" customHeight="1">
      <c r="A160" s="267"/>
      <c r="B160" s="266"/>
      <c r="C160" s="265"/>
      <c r="D160" s="264"/>
      <c r="E160" s="263"/>
      <c r="F160" s="263"/>
      <c r="G160" s="728" t="s">
        <v>939</v>
      </c>
      <c r="H160" s="728"/>
      <c r="I160" s="728"/>
      <c r="J160" s="260">
        <v>927</v>
      </c>
      <c r="K160" s="262">
        <v>502</v>
      </c>
      <c r="L160" s="261">
        <v>5222001</v>
      </c>
      <c r="M160" s="260">
        <v>0</v>
      </c>
      <c r="N160" s="259">
        <v>354</v>
      </c>
      <c r="O160" s="259">
        <v>0</v>
      </c>
      <c r="P160" s="258">
        <v>0</v>
      </c>
    </row>
    <row r="161" spans="1:16" ht="17.25" customHeight="1">
      <c r="A161" s="267"/>
      <c r="B161" s="266"/>
      <c r="C161" s="265"/>
      <c r="D161" s="264"/>
      <c r="E161" s="263"/>
      <c r="F161" s="263"/>
      <c r="G161" s="263"/>
      <c r="H161" s="726" t="s">
        <v>858</v>
      </c>
      <c r="I161" s="726"/>
      <c r="J161" s="260">
        <v>927</v>
      </c>
      <c r="K161" s="262">
        <v>502</v>
      </c>
      <c r="L161" s="261">
        <v>5222001</v>
      </c>
      <c r="M161" s="260">
        <v>500</v>
      </c>
      <c r="N161" s="259">
        <v>354</v>
      </c>
      <c r="O161" s="259">
        <v>0</v>
      </c>
      <c r="P161" s="258">
        <v>0</v>
      </c>
    </row>
    <row r="162" spans="1:16" ht="27.75" customHeight="1">
      <c r="A162" s="267"/>
      <c r="B162" s="266"/>
      <c r="C162" s="265"/>
      <c r="D162" s="264"/>
      <c r="E162" s="263"/>
      <c r="F162" s="263"/>
      <c r="G162" s="728" t="s">
        <v>938</v>
      </c>
      <c r="H162" s="728"/>
      <c r="I162" s="728"/>
      <c r="J162" s="260">
        <v>927</v>
      </c>
      <c r="K162" s="262">
        <v>502</v>
      </c>
      <c r="L162" s="261">
        <v>5222002</v>
      </c>
      <c r="M162" s="260">
        <v>0</v>
      </c>
      <c r="N162" s="259">
        <v>179.3</v>
      </c>
      <c r="O162" s="259">
        <v>0</v>
      </c>
      <c r="P162" s="258">
        <v>0</v>
      </c>
    </row>
    <row r="163" spans="1:16" ht="18" customHeight="1">
      <c r="A163" s="267"/>
      <c r="B163" s="266"/>
      <c r="C163" s="265"/>
      <c r="D163" s="264"/>
      <c r="E163" s="263"/>
      <c r="F163" s="263"/>
      <c r="G163" s="263"/>
      <c r="H163" s="726" t="s">
        <v>858</v>
      </c>
      <c r="I163" s="726"/>
      <c r="J163" s="260">
        <v>927</v>
      </c>
      <c r="K163" s="262">
        <v>502</v>
      </c>
      <c r="L163" s="261">
        <v>5222002</v>
      </c>
      <c r="M163" s="260">
        <v>500</v>
      </c>
      <c r="N163" s="259">
        <v>179.3</v>
      </c>
      <c r="O163" s="259">
        <v>0</v>
      </c>
      <c r="P163" s="258">
        <v>0</v>
      </c>
    </row>
    <row r="164" spans="1:16" ht="42.75" customHeight="1">
      <c r="A164" s="267"/>
      <c r="B164" s="266"/>
      <c r="C164" s="265"/>
      <c r="D164" s="264"/>
      <c r="E164" s="263"/>
      <c r="F164" s="263"/>
      <c r="G164" s="728" t="s">
        <v>937</v>
      </c>
      <c r="H164" s="728"/>
      <c r="I164" s="728"/>
      <c r="J164" s="260">
        <v>927</v>
      </c>
      <c r="K164" s="262">
        <v>502</v>
      </c>
      <c r="L164" s="261">
        <v>5222003</v>
      </c>
      <c r="M164" s="260">
        <v>0</v>
      </c>
      <c r="N164" s="259">
        <v>163.7</v>
      </c>
      <c r="O164" s="259">
        <v>0</v>
      </c>
      <c r="P164" s="258">
        <v>0</v>
      </c>
    </row>
    <row r="165" spans="1:16" ht="22.5" customHeight="1">
      <c r="A165" s="267"/>
      <c r="B165" s="266"/>
      <c r="C165" s="265"/>
      <c r="D165" s="264"/>
      <c r="E165" s="263"/>
      <c r="F165" s="263"/>
      <c r="G165" s="263"/>
      <c r="H165" s="726" t="s">
        <v>858</v>
      </c>
      <c r="I165" s="726"/>
      <c r="J165" s="260">
        <v>927</v>
      </c>
      <c r="K165" s="262">
        <v>502</v>
      </c>
      <c r="L165" s="261">
        <v>5222003</v>
      </c>
      <c r="M165" s="260">
        <v>500</v>
      </c>
      <c r="N165" s="259">
        <v>163.7</v>
      </c>
      <c r="O165" s="259">
        <v>0</v>
      </c>
      <c r="P165" s="258">
        <v>0</v>
      </c>
    </row>
    <row r="166" spans="1:16" s="268" customFormat="1" ht="33.75" customHeight="1">
      <c r="A166" s="275" t="s">
        <v>1497</v>
      </c>
      <c r="B166" s="274"/>
      <c r="C166" s="730" t="s">
        <v>907</v>
      </c>
      <c r="D166" s="730"/>
      <c r="E166" s="730"/>
      <c r="F166" s="730"/>
      <c r="G166" s="730"/>
      <c r="H166" s="730"/>
      <c r="I166" s="730"/>
      <c r="J166" s="271">
        <v>929</v>
      </c>
      <c r="K166" s="273">
        <v>0</v>
      </c>
      <c r="L166" s="272">
        <v>0</v>
      </c>
      <c r="M166" s="271">
        <v>0</v>
      </c>
      <c r="N166" s="270">
        <v>139710.033</v>
      </c>
      <c r="O166" s="270">
        <v>0</v>
      </c>
      <c r="P166" s="269">
        <v>0</v>
      </c>
    </row>
    <row r="167" spans="1:16" ht="17.25" customHeight="1">
      <c r="A167" s="267"/>
      <c r="B167" s="266"/>
      <c r="C167" s="265"/>
      <c r="D167" s="725" t="s">
        <v>229</v>
      </c>
      <c r="E167" s="725"/>
      <c r="F167" s="725"/>
      <c r="G167" s="725"/>
      <c r="H167" s="725"/>
      <c r="I167" s="725"/>
      <c r="J167" s="260">
        <v>929</v>
      </c>
      <c r="K167" s="262">
        <v>501</v>
      </c>
      <c r="L167" s="261">
        <v>0</v>
      </c>
      <c r="M167" s="260">
        <v>0</v>
      </c>
      <c r="N167" s="259">
        <v>125870.333</v>
      </c>
      <c r="O167" s="259">
        <v>0</v>
      </c>
      <c r="P167" s="258">
        <v>0</v>
      </c>
    </row>
    <row r="168" spans="1:16" ht="60.75" customHeight="1">
      <c r="A168" s="267"/>
      <c r="B168" s="266"/>
      <c r="C168" s="265"/>
      <c r="D168" s="264"/>
      <c r="E168" s="728" t="s">
        <v>899</v>
      </c>
      <c r="F168" s="728"/>
      <c r="G168" s="728"/>
      <c r="H168" s="728"/>
      <c r="I168" s="728"/>
      <c r="J168" s="260">
        <v>929</v>
      </c>
      <c r="K168" s="262">
        <v>501</v>
      </c>
      <c r="L168" s="261">
        <v>1000000</v>
      </c>
      <c r="M168" s="260">
        <v>0</v>
      </c>
      <c r="N168" s="259">
        <v>125870.333</v>
      </c>
      <c r="O168" s="259">
        <v>0</v>
      </c>
      <c r="P168" s="258">
        <v>0</v>
      </c>
    </row>
    <row r="169" spans="1:16" ht="58.5" customHeight="1">
      <c r="A169" s="267"/>
      <c r="B169" s="266"/>
      <c r="C169" s="265"/>
      <c r="D169" s="264"/>
      <c r="E169" s="263"/>
      <c r="F169" s="728" t="s">
        <v>899</v>
      </c>
      <c r="G169" s="728"/>
      <c r="H169" s="728"/>
      <c r="I169" s="728"/>
      <c r="J169" s="260">
        <v>929</v>
      </c>
      <c r="K169" s="262">
        <v>501</v>
      </c>
      <c r="L169" s="261">
        <v>1008200</v>
      </c>
      <c r="M169" s="260">
        <v>0</v>
      </c>
      <c r="N169" s="259">
        <v>125870.333</v>
      </c>
      <c r="O169" s="259">
        <v>0</v>
      </c>
      <c r="P169" s="258">
        <v>0</v>
      </c>
    </row>
    <row r="170" spans="1:16" ht="58.5" customHeight="1">
      <c r="A170" s="267"/>
      <c r="B170" s="266"/>
      <c r="C170" s="265"/>
      <c r="D170" s="264"/>
      <c r="E170" s="263"/>
      <c r="F170" s="263"/>
      <c r="G170" s="728" t="s">
        <v>899</v>
      </c>
      <c r="H170" s="728"/>
      <c r="I170" s="728"/>
      <c r="J170" s="260">
        <v>929</v>
      </c>
      <c r="K170" s="262">
        <v>501</v>
      </c>
      <c r="L170" s="261">
        <v>1008209</v>
      </c>
      <c r="M170" s="260">
        <v>0</v>
      </c>
      <c r="N170" s="259">
        <v>111326.443</v>
      </c>
      <c r="O170" s="259">
        <v>0</v>
      </c>
      <c r="P170" s="258">
        <v>0</v>
      </c>
    </row>
    <row r="171" spans="1:16" ht="18" customHeight="1">
      <c r="A171" s="267"/>
      <c r="B171" s="266"/>
      <c r="C171" s="265"/>
      <c r="D171" s="264"/>
      <c r="E171" s="263"/>
      <c r="F171" s="263"/>
      <c r="G171" s="263"/>
      <c r="H171" s="726" t="s">
        <v>875</v>
      </c>
      <c r="I171" s="726"/>
      <c r="J171" s="260">
        <v>929</v>
      </c>
      <c r="K171" s="262">
        <v>501</v>
      </c>
      <c r="L171" s="261">
        <v>1008209</v>
      </c>
      <c r="M171" s="260">
        <v>3</v>
      </c>
      <c r="N171" s="259">
        <v>111326.443</v>
      </c>
      <c r="O171" s="259">
        <v>0</v>
      </c>
      <c r="P171" s="258">
        <v>0</v>
      </c>
    </row>
    <row r="172" spans="1:16" ht="45.75" customHeight="1">
      <c r="A172" s="267"/>
      <c r="B172" s="266"/>
      <c r="C172" s="265"/>
      <c r="D172" s="264"/>
      <c r="E172" s="263"/>
      <c r="F172" s="263"/>
      <c r="G172" s="728" t="s">
        <v>898</v>
      </c>
      <c r="H172" s="728"/>
      <c r="I172" s="728"/>
      <c r="J172" s="260">
        <v>929</v>
      </c>
      <c r="K172" s="262">
        <v>501</v>
      </c>
      <c r="L172" s="261">
        <v>1008210</v>
      </c>
      <c r="M172" s="260">
        <v>0</v>
      </c>
      <c r="N172" s="259">
        <v>5103.61</v>
      </c>
      <c r="O172" s="259">
        <v>0</v>
      </c>
      <c r="P172" s="258">
        <v>0</v>
      </c>
    </row>
    <row r="173" spans="1:16" ht="18" customHeight="1">
      <c r="A173" s="267"/>
      <c r="B173" s="266"/>
      <c r="C173" s="265"/>
      <c r="D173" s="264"/>
      <c r="E173" s="263"/>
      <c r="F173" s="263"/>
      <c r="G173" s="263"/>
      <c r="H173" s="726" t="s">
        <v>875</v>
      </c>
      <c r="I173" s="726"/>
      <c r="J173" s="260">
        <v>929</v>
      </c>
      <c r="K173" s="262">
        <v>501</v>
      </c>
      <c r="L173" s="261">
        <v>1008210</v>
      </c>
      <c r="M173" s="260">
        <v>3</v>
      </c>
      <c r="N173" s="259">
        <v>5103.61</v>
      </c>
      <c r="O173" s="259">
        <v>0</v>
      </c>
      <c r="P173" s="258">
        <v>0</v>
      </c>
    </row>
    <row r="174" spans="1:16" ht="58.5" customHeight="1">
      <c r="A174" s="267"/>
      <c r="B174" s="266"/>
      <c r="C174" s="265"/>
      <c r="D174" s="264"/>
      <c r="E174" s="263"/>
      <c r="F174" s="263"/>
      <c r="G174" s="728" t="s">
        <v>897</v>
      </c>
      <c r="H174" s="728"/>
      <c r="I174" s="728"/>
      <c r="J174" s="260">
        <v>929</v>
      </c>
      <c r="K174" s="262">
        <v>501</v>
      </c>
      <c r="L174" s="261">
        <v>1008211</v>
      </c>
      <c r="M174" s="260">
        <v>0</v>
      </c>
      <c r="N174" s="259">
        <v>9440.28</v>
      </c>
      <c r="O174" s="259">
        <v>0</v>
      </c>
      <c r="P174" s="258">
        <v>0</v>
      </c>
    </row>
    <row r="175" spans="1:16" ht="17.25" customHeight="1">
      <c r="A175" s="267"/>
      <c r="B175" s="266"/>
      <c r="C175" s="265"/>
      <c r="D175" s="264"/>
      <c r="E175" s="263"/>
      <c r="F175" s="263"/>
      <c r="G175" s="263"/>
      <c r="H175" s="726" t="s">
        <v>875</v>
      </c>
      <c r="I175" s="726"/>
      <c r="J175" s="260">
        <v>929</v>
      </c>
      <c r="K175" s="262">
        <v>501</v>
      </c>
      <c r="L175" s="261">
        <v>1008211</v>
      </c>
      <c r="M175" s="260">
        <v>3</v>
      </c>
      <c r="N175" s="259">
        <v>9440.28</v>
      </c>
      <c r="O175" s="259">
        <v>0</v>
      </c>
      <c r="P175" s="258">
        <v>0</v>
      </c>
    </row>
    <row r="176" spans="1:16" ht="17.25" customHeight="1">
      <c r="A176" s="267"/>
      <c r="B176" s="266"/>
      <c r="C176" s="265"/>
      <c r="D176" s="725" t="s">
        <v>227</v>
      </c>
      <c r="E176" s="725"/>
      <c r="F176" s="725"/>
      <c r="G176" s="725"/>
      <c r="H176" s="725"/>
      <c r="I176" s="725"/>
      <c r="J176" s="260">
        <v>929</v>
      </c>
      <c r="K176" s="262">
        <v>503</v>
      </c>
      <c r="L176" s="261">
        <v>0</v>
      </c>
      <c r="M176" s="260">
        <v>0</v>
      </c>
      <c r="N176" s="259">
        <v>1526.8</v>
      </c>
      <c r="O176" s="259">
        <v>0</v>
      </c>
      <c r="P176" s="258">
        <v>0</v>
      </c>
    </row>
    <row r="177" spans="1:16" ht="17.25" customHeight="1">
      <c r="A177" s="267"/>
      <c r="B177" s="266"/>
      <c r="C177" s="265"/>
      <c r="D177" s="264"/>
      <c r="E177" s="728" t="s">
        <v>878</v>
      </c>
      <c r="F177" s="728"/>
      <c r="G177" s="728"/>
      <c r="H177" s="728"/>
      <c r="I177" s="728"/>
      <c r="J177" s="260">
        <v>929</v>
      </c>
      <c r="K177" s="262">
        <v>503</v>
      </c>
      <c r="L177" s="261">
        <v>1020000</v>
      </c>
      <c r="M177" s="260">
        <v>0</v>
      </c>
      <c r="N177" s="259">
        <v>1526.8</v>
      </c>
      <c r="O177" s="259">
        <v>0</v>
      </c>
      <c r="P177" s="258">
        <v>0</v>
      </c>
    </row>
    <row r="178" spans="1:16" ht="30" customHeight="1">
      <c r="A178" s="267"/>
      <c r="B178" s="266"/>
      <c r="C178" s="265"/>
      <c r="D178" s="264"/>
      <c r="E178" s="263"/>
      <c r="F178" s="728" t="s">
        <v>877</v>
      </c>
      <c r="G178" s="728"/>
      <c r="H178" s="728"/>
      <c r="I178" s="728"/>
      <c r="J178" s="260">
        <v>929</v>
      </c>
      <c r="K178" s="262">
        <v>503</v>
      </c>
      <c r="L178" s="261">
        <v>1020100</v>
      </c>
      <c r="M178" s="260">
        <v>0</v>
      </c>
      <c r="N178" s="259">
        <v>1526.8</v>
      </c>
      <c r="O178" s="259">
        <v>0</v>
      </c>
      <c r="P178" s="258">
        <v>0</v>
      </c>
    </row>
    <row r="179" spans="1:16" ht="20.25" customHeight="1">
      <c r="A179" s="267"/>
      <c r="B179" s="266"/>
      <c r="C179" s="265"/>
      <c r="D179" s="264"/>
      <c r="E179" s="263"/>
      <c r="F179" s="263"/>
      <c r="G179" s="728" t="s">
        <v>894</v>
      </c>
      <c r="H179" s="728"/>
      <c r="I179" s="728"/>
      <c r="J179" s="260">
        <v>929</v>
      </c>
      <c r="K179" s="262">
        <v>503</v>
      </c>
      <c r="L179" s="261">
        <v>1020115</v>
      </c>
      <c r="M179" s="260">
        <v>0</v>
      </c>
      <c r="N179" s="259">
        <v>1526.8</v>
      </c>
      <c r="O179" s="259">
        <v>0</v>
      </c>
      <c r="P179" s="258">
        <v>0</v>
      </c>
    </row>
    <row r="180" spans="1:16" ht="20.25" customHeight="1">
      <c r="A180" s="267"/>
      <c r="B180" s="266"/>
      <c r="C180" s="265"/>
      <c r="D180" s="264"/>
      <c r="E180" s="263"/>
      <c r="F180" s="263"/>
      <c r="G180" s="263"/>
      <c r="H180" s="726" t="s">
        <v>875</v>
      </c>
      <c r="I180" s="726"/>
      <c r="J180" s="260">
        <v>929</v>
      </c>
      <c r="K180" s="262">
        <v>503</v>
      </c>
      <c r="L180" s="261">
        <v>1020115</v>
      </c>
      <c r="M180" s="260">
        <v>3</v>
      </c>
      <c r="N180" s="259">
        <v>1526.8</v>
      </c>
      <c r="O180" s="259">
        <v>0</v>
      </c>
      <c r="P180" s="258">
        <v>0</v>
      </c>
    </row>
    <row r="181" spans="1:16" ht="20.25" customHeight="1">
      <c r="A181" s="267"/>
      <c r="B181" s="266"/>
      <c r="C181" s="265"/>
      <c r="D181" s="725" t="s">
        <v>217</v>
      </c>
      <c r="E181" s="725"/>
      <c r="F181" s="725"/>
      <c r="G181" s="725"/>
      <c r="H181" s="725"/>
      <c r="I181" s="725"/>
      <c r="J181" s="260">
        <v>929</v>
      </c>
      <c r="K181" s="262">
        <v>901</v>
      </c>
      <c r="L181" s="261">
        <v>0</v>
      </c>
      <c r="M181" s="260">
        <v>0</v>
      </c>
      <c r="N181" s="259">
        <v>672.9</v>
      </c>
      <c r="O181" s="259">
        <v>0</v>
      </c>
      <c r="P181" s="258">
        <v>0</v>
      </c>
    </row>
    <row r="182" spans="1:16" ht="20.25" customHeight="1">
      <c r="A182" s="267"/>
      <c r="B182" s="266"/>
      <c r="C182" s="265"/>
      <c r="D182" s="264"/>
      <c r="E182" s="728" t="s">
        <v>878</v>
      </c>
      <c r="F182" s="728"/>
      <c r="G182" s="728"/>
      <c r="H182" s="728"/>
      <c r="I182" s="728"/>
      <c r="J182" s="260">
        <v>929</v>
      </c>
      <c r="K182" s="262">
        <v>901</v>
      </c>
      <c r="L182" s="261">
        <v>1020000</v>
      </c>
      <c r="M182" s="260">
        <v>0</v>
      </c>
      <c r="N182" s="259">
        <v>672.9</v>
      </c>
      <c r="O182" s="259">
        <v>0</v>
      </c>
      <c r="P182" s="258">
        <v>0</v>
      </c>
    </row>
    <row r="183" spans="1:16" ht="28.5" customHeight="1">
      <c r="A183" s="267"/>
      <c r="B183" s="266"/>
      <c r="C183" s="265"/>
      <c r="D183" s="264"/>
      <c r="E183" s="263"/>
      <c r="F183" s="728" t="s">
        <v>877</v>
      </c>
      <c r="G183" s="728"/>
      <c r="H183" s="728"/>
      <c r="I183" s="728"/>
      <c r="J183" s="260">
        <v>929</v>
      </c>
      <c r="K183" s="262">
        <v>901</v>
      </c>
      <c r="L183" s="261">
        <v>1020100</v>
      </c>
      <c r="M183" s="260">
        <v>0</v>
      </c>
      <c r="N183" s="259">
        <v>672.9</v>
      </c>
      <c r="O183" s="259">
        <v>0</v>
      </c>
      <c r="P183" s="258">
        <v>0</v>
      </c>
    </row>
    <row r="184" spans="1:16" ht="28.5" customHeight="1">
      <c r="A184" s="267"/>
      <c r="B184" s="266"/>
      <c r="C184" s="265"/>
      <c r="D184" s="264"/>
      <c r="E184" s="263"/>
      <c r="F184" s="263"/>
      <c r="G184" s="728" t="s">
        <v>876</v>
      </c>
      <c r="H184" s="728"/>
      <c r="I184" s="728"/>
      <c r="J184" s="260">
        <v>929</v>
      </c>
      <c r="K184" s="262">
        <v>901</v>
      </c>
      <c r="L184" s="261">
        <v>1020114</v>
      </c>
      <c r="M184" s="260">
        <v>0</v>
      </c>
      <c r="N184" s="259">
        <v>672.9</v>
      </c>
      <c r="O184" s="259">
        <v>0</v>
      </c>
      <c r="P184" s="258">
        <v>0</v>
      </c>
    </row>
    <row r="185" spans="1:16" ht="17.25" customHeight="1">
      <c r="A185" s="267"/>
      <c r="B185" s="266"/>
      <c r="C185" s="265"/>
      <c r="D185" s="264"/>
      <c r="E185" s="263"/>
      <c r="F185" s="263"/>
      <c r="G185" s="263"/>
      <c r="H185" s="726" t="s">
        <v>875</v>
      </c>
      <c r="I185" s="726"/>
      <c r="J185" s="260">
        <v>929</v>
      </c>
      <c r="K185" s="262">
        <v>901</v>
      </c>
      <c r="L185" s="261">
        <v>1020114</v>
      </c>
      <c r="M185" s="260">
        <v>3</v>
      </c>
      <c r="N185" s="259">
        <v>672.9</v>
      </c>
      <c r="O185" s="259">
        <v>0</v>
      </c>
      <c r="P185" s="258">
        <v>0</v>
      </c>
    </row>
    <row r="186" spans="1:16" ht="17.25" customHeight="1">
      <c r="A186" s="267"/>
      <c r="B186" s="266"/>
      <c r="C186" s="265"/>
      <c r="D186" s="725" t="s">
        <v>207</v>
      </c>
      <c r="E186" s="725"/>
      <c r="F186" s="725"/>
      <c r="G186" s="725"/>
      <c r="H186" s="725"/>
      <c r="I186" s="725"/>
      <c r="J186" s="260">
        <v>929</v>
      </c>
      <c r="K186" s="262">
        <v>1004</v>
      </c>
      <c r="L186" s="261">
        <v>0</v>
      </c>
      <c r="M186" s="260">
        <v>0</v>
      </c>
      <c r="N186" s="259">
        <v>11640</v>
      </c>
      <c r="O186" s="259">
        <v>0</v>
      </c>
      <c r="P186" s="258">
        <v>0</v>
      </c>
    </row>
    <row r="187" spans="1:16" ht="17.25" customHeight="1">
      <c r="A187" s="267"/>
      <c r="B187" s="266"/>
      <c r="C187" s="265"/>
      <c r="D187" s="264"/>
      <c r="E187" s="728" t="s">
        <v>863</v>
      </c>
      <c r="F187" s="728"/>
      <c r="G187" s="728"/>
      <c r="H187" s="728"/>
      <c r="I187" s="728"/>
      <c r="J187" s="260">
        <v>929</v>
      </c>
      <c r="K187" s="262">
        <v>1004</v>
      </c>
      <c r="L187" s="261">
        <v>5140000</v>
      </c>
      <c r="M187" s="260">
        <v>0</v>
      </c>
      <c r="N187" s="259">
        <v>11640</v>
      </c>
      <c r="O187" s="259">
        <v>0</v>
      </c>
      <c r="P187" s="258">
        <v>0</v>
      </c>
    </row>
    <row r="188" spans="1:16" ht="29.25" customHeight="1">
      <c r="A188" s="267"/>
      <c r="B188" s="266"/>
      <c r="C188" s="265"/>
      <c r="D188" s="264"/>
      <c r="E188" s="263"/>
      <c r="F188" s="728" t="s">
        <v>862</v>
      </c>
      <c r="G188" s="728"/>
      <c r="H188" s="728"/>
      <c r="I188" s="728"/>
      <c r="J188" s="260">
        <v>929</v>
      </c>
      <c r="K188" s="262">
        <v>1004</v>
      </c>
      <c r="L188" s="261">
        <v>5142300</v>
      </c>
      <c r="M188" s="260">
        <v>0</v>
      </c>
      <c r="N188" s="259">
        <v>11640</v>
      </c>
      <c r="O188" s="259">
        <v>0</v>
      </c>
      <c r="P188" s="258">
        <v>0</v>
      </c>
    </row>
    <row r="189" spans="1:16" ht="18.75" customHeight="1">
      <c r="A189" s="257"/>
      <c r="B189" s="256"/>
      <c r="C189" s="255"/>
      <c r="D189" s="254"/>
      <c r="E189" s="253"/>
      <c r="F189" s="253"/>
      <c r="G189" s="253"/>
      <c r="H189" s="732" t="s">
        <v>861</v>
      </c>
      <c r="I189" s="732"/>
      <c r="J189" s="250">
        <v>929</v>
      </c>
      <c r="K189" s="252">
        <v>1004</v>
      </c>
      <c r="L189" s="251">
        <v>5142300</v>
      </c>
      <c r="M189" s="250">
        <v>1</v>
      </c>
      <c r="N189" s="249">
        <v>11640</v>
      </c>
      <c r="O189" s="249">
        <v>0</v>
      </c>
      <c r="P189" s="248">
        <v>0</v>
      </c>
    </row>
    <row r="190" spans="1:16" ht="21" customHeight="1">
      <c r="A190" s="247"/>
      <c r="B190" s="246"/>
      <c r="C190" s="245"/>
      <c r="D190" s="246"/>
      <c r="E190" s="246"/>
      <c r="F190" s="246"/>
      <c r="G190" s="246"/>
      <c r="H190" s="246"/>
      <c r="I190" s="245" t="s">
        <v>204</v>
      </c>
      <c r="J190" s="244" t="s">
        <v>1529</v>
      </c>
      <c r="K190" s="244" t="s">
        <v>1530</v>
      </c>
      <c r="L190" s="244" t="s">
        <v>203</v>
      </c>
      <c r="M190" s="244" t="s">
        <v>1529</v>
      </c>
      <c r="N190" s="243">
        <v>2733647.033</v>
      </c>
      <c r="O190" s="243">
        <v>1018149.2300499999</v>
      </c>
      <c r="P190" s="242">
        <v>19015.74</v>
      </c>
    </row>
    <row r="191" spans="16:17" ht="15">
      <c r="P191" s="559" t="s">
        <v>1528</v>
      </c>
      <c r="Q191" s="560"/>
    </row>
  </sheetData>
  <sheetProtection/>
  <mergeCells count="180">
    <mergeCell ref="H189:I189"/>
    <mergeCell ref="H180:I180"/>
    <mergeCell ref="D181:I181"/>
    <mergeCell ref="E182:I182"/>
    <mergeCell ref="F183:I183"/>
    <mergeCell ref="G184:I184"/>
    <mergeCell ref="A14:A15"/>
    <mergeCell ref="D186:I186"/>
    <mergeCell ref="E187:I187"/>
    <mergeCell ref="F188:I188"/>
    <mergeCell ref="H185:I185"/>
    <mergeCell ref="G174:I174"/>
    <mergeCell ref="H175:I175"/>
    <mergeCell ref="D176:I176"/>
    <mergeCell ref="E177:I177"/>
    <mergeCell ref="F178:I178"/>
    <mergeCell ref="C166:I166"/>
    <mergeCell ref="D167:I167"/>
    <mergeCell ref="E168:I168"/>
    <mergeCell ref="F169:I169"/>
    <mergeCell ref="G179:I179"/>
    <mergeCell ref="G170:I170"/>
    <mergeCell ref="H171:I171"/>
    <mergeCell ref="G172:I172"/>
    <mergeCell ref="H173:I173"/>
    <mergeCell ref="H158:I158"/>
    <mergeCell ref="F159:I159"/>
    <mergeCell ref="G160:I160"/>
    <mergeCell ref="H161:I161"/>
    <mergeCell ref="G162:I162"/>
    <mergeCell ref="H163:I163"/>
    <mergeCell ref="G164:I164"/>
    <mergeCell ref="H165:I165"/>
    <mergeCell ref="E150:I150"/>
    <mergeCell ref="F151:I151"/>
    <mergeCell ref="G152:I152"/>
    <mergeCell ref="H153:I153"/>
    <mergeCell ref="C154:I154"/>
    <mergeCell ref="D155:I155"/>
    <mergeCell ref="E156:I156"/>
    <mergeCell ref="F157:I157"/>
    <mergeCell ref="C148:I148"/>
    <mergeCell ref="D149:I149"/>
    <mergeCell ref="H147:I147"/>
    <mergeCell ref="F141:I141"/>
    <mergeCell ref="G142:I142"/>
    <mergeCell ref="H143:I143"/>
    <mergeCell ref="G144:I144"/>
    <mergeCell ref="H145:I145"/>
    <mergeCell ref="G146:I146"/>
    <mergeCell ref="G139:I139"/>
    <mergeCell ref="H140:I140"/>
    <mergeCell ref="F133:I133"/>
    <mergeCell ref="H134:I134"/>
    <mergeCell ref="E135:I135"/>
    <mergeCell ref="F136:I136"/>
    <mergeCell ref="G137:I137"/>
    <mergeCell ref="H138:I138"/>
    <mergeCell ref="G127:I127"/>
    <mergeCell ref="H128:I128"/>
    <mergeCell ref="G129:I129"/>
    <mergeCell ref="H130:I130"/>
    <mergeCell ref="D131:I131"/>
    <mergeCell ref="E132:I132"/>
    <mergeCell ref="H119:I119"/>
    <mergeCell ref="G120:I120"/>
    <mergeCell ref="H121:I121"/>
    <mergeCell ref="D122:I122"/>
    <mergeCell ref="E123:I123"/>
    <mergeCell ref="F124:I124"/>
    <mergeCell ref="G125:I125"/>
    <mergeCell ref="H126:I126"/>
    <mergeCell ref="G111:I111"/>
    <mergeCell ref="H112:I112"/>
    <mergeCell ref="D113:I113"/>
    <mergeCell ref="E114:I114"/>
    <mergeCell ref="F115:I115"/>
    <mergeCell ref="G116:I116"/>
    <mergeCell ref="H117:I117"/>
    <mergeCell ref="G118:I118"/>
    <mergeCell ref="H103:I103"/>
    <mergeCell ref="D104:I104"/>
    <mergeCell ref="E105:I105"/>
    <mergeCell ref="F106:I106"/>
    <mergeCell ref="H107:I107"/>
    <mergeCell ref="D108:I108"/>
    <mergeCell ref="E109:I109"/>
    <mergeCell ref="F110:I110"/>
    <mergeCell ref="F95:I95"/>
    <mergeCell ref="H96:I96"/>
    <mergeCell ref="E97:I97"/>
    <mergeCell ref="F98:I98"/>
    <mergeCell ref="H99:I99"/>
    <mergeCell ref="G100:I100"/>
    <mergeCell ref="H101:I101"/>
    <mergeCell ref="G102:I102"/>
    <mergeCell ref="G87:I87"/>
    <mergeCell ref="H88:I88"/>
    <mergeCell ref="D89:I89"/>
    <mergeCell ref="E90:I90"/>
    <mergeCell ref="F91:I91"/>
    <mergeCell ref="H92:I92"/>
    <mergeCell ref="D93:I93"/>
    <mergeCell ref="E94:I94"/>
    <mergeCell ref="E79:I79"/>
    <mergeCell ref="F80:I80"/>
    <mergeCell ref="G81:I81"/>
    <mergeCell ref="H82:I82"/>
    <mergeCell ref="G83:I83"/>
    <mergeCell ref="H84:I84"/>
    <mergeCell ref="G85:I85"/>
    <mergeCell ref="H86:I86"/>
    <mergeCell ref="E71:I71"/>
    <mergeCell ref="F72:I72"/>
    <mergeCell ref="G73:I73"/>
    <mergeCell ref="H74:I74"/>
    <mergeCell ref="E75:I75"/>
    <mergeCell ref="F76:I76"/>
    <mergeCell ref="G77:I77"/>
    <mergeCell ref="H78:I78"/>
    <mergeCell ref="G63:I63"/>
    <mergeCell ref="H64:I64"/>
    <mergeCell ref="E65:I65"/>
    <mergeCell ref="F66:I66"/>
    <mergeCell ref="G67:I67"/>
    <mergeCell ref="H68:I68"/>
    <mergeCell ref="G69:I69"/>
    <mergeCell ref="H70:I70"/>
    <mergeCell ref="F55:I55"/>
    <mergeCell ref="G56:I56"/>
    <mergeCell ref="H57:I57"/>
    <mergeCell ref="D58:I58"/>
    <mergeCell ref="E59:I59"/>
    <mergeCell ref="F60:I60"/>
    <mergeCell ref="G61:I61"/>
    <mergeCell ref="H62:I62"/>
    <mergeCell ref="H47:I47"/>
    <mergeCell ref="D48:I48"/>
    <mergeCell ref="E49:I49"/>
    <mergeCell ref="F50:I50"/>
    <mergeCell ref="G51:I51"/>
    <mergeCell ref="H52:I52"/>
    <mergeCell ref="D53:I53"/>
    <mergeCell ref="E54:I54"/>
    <mergeCell ref="H39:I39"/>
    <mergeCell ref="G40:I40"/>
    <mergeCell ref="H41:I41"/>
    <mergeCell ref="G42:I42"/>
    <mergeCell ref="H43:I43"/>
    <mergeCell ref="G44:I44"/>
    <mergeCell ref="H45:I45"/>
    <mergeCell ref="G46:I46"/>
    <mergeCell ref="F31:I31"/>
    <mergeCell ref="G32:I32"/>
    <mergeCell ref="H33:I33"/>
    <mergeCell ref="C34:I34"/>
    <mergeCell ref="D35:I35"/>
    <mergeCell ref="E36:I36"/>
    <mergeCell ref="F37:I37"/>
    <mergeCell ref="G38:I38"/>
    <mergeCell ref="D29:I29"/>
    <mergeCell ref="E30:I30"/>
    <mergeCell ref="D23:I23"/>
    <mergeCell ref="E24:I24"/>
    <mergeCell ref="F25:I25"/>
    <mergeCell ref="G26:I26"/>
    <mergeCell ref="C17:I17"/>
    <mergeCell ref="D18:I18"/>
    <mergeCell ref="H27:I27"/>
    <mergeCell ref="C28:I28"/>
    <mergeCell ref="E19:I19"/>
    <mergeCell ref="F20:I20"/>
    <mergeCell ref="G21:I21"/>
    <mergeCell ref="H22:I22"/>
    <mergeCell ref="I12:P12"/>
    <mergeCell ref="B13:M13"/>
    <mergeCell ref="C14:I15"/>
    <mergeCell ref="J14:M14"/>
    <mergeCell ref="N14:N15"/>
    <mergeCell ref="O14:P14"/>
  </mergeCells>
  <printOptions/>
  <pageMargins left="0.4330708661417323" right="0.35433070866141736" top="0.7874015748031497" bottom="0.3937007874015748" header="0.2362204724409449" footer="0.31496062992125984"/>
  <pageSetup fitToHeight="7" horizontalDpi="600" verticalDpi="600" orientation="landscape" paperSize="9" scale="71" r:id="rId1"/>
  <rowBreaks count="1" manualBreakCount="1">
    <brk id="33" max="255" man="1"/>
  </rowBreaks>
</worksheet>
</file>

<file path=xl/worksheets/sheet12.xml><?xml version="1.0" encoding="utf-8"?>
<worksheet xmlns="http://schemas.openxmlformats.org/spreadsheetml/2006/main" xmlns:r="http://schemas.openxmlformats.org/officeDocument/2006/relationships">
  <sheetPr>
    <tabColor theme="0"/>
  </sheetPr>
  <dimension ref="A1:AA208"/>
  <sheetViews>
    <sheetView tabSelected="1" zoomScale="86" zoomScaleNormal="86" zoomScalePageLayoutView="0" workbookViewId="0" topLeftCell="A1">
      <selection activeCell="I10" sqref="I10"/>
    </sheetView>
  </sheetViews>
  <sheetFormatPr defaultColWidth="9.00390625" defaultRowHeight="12.75"/>
  <cols>
    <col min="1" max="1" width="27.75390625" style="313" customWidth="1"/>
    <col min="2" max="2" width="24.375" style="308" customWidth="1"/>
    <col min="3" max="3" width="16.00390625" style="308" customWidth="1"/>
    <col min="4" max="4" width="17.125" style="308" customWidth="1"/>
    <col min="5" max="5" width="16.25390625" style="308" customWidth="1"/>
    <col min="6" max="6" width="0.12890625" style="312" hidden="1" customWidth="1"/>
    <col min="7" max="7" width="43.25390625" style="311" customWidth="1"/>
    <col min="8" max="8" width="7.25390625" style="311" customWidth="1"/>
    <col min="9" max="9" width="12.375" style="311" customWidth="1"/>
    <col min="10" max="11" width="20.00390625" style="310" customWidth="1"/>
    <col min="12" max="27" width="9.125" style="309" customWidth="1"/>
    <col min="28" max="16384" width="9.125" style="308" customWidth="1"/>
  </cols>
  <sheetData>
    <row r="1" spans="1:7" s="308" customFormat="1" ht="15.75">
      <c r="A1" s="314"/>
      <c r="B1" s="309"/>
      <c r="C1" s="309"/>
      <c r="D1" s="622" t="s">
        <v>38</v>
      </c>
      <c r="E1" s="622"/>
      <c r="F1" s="622"/>
      <c r="G1" s="622"/>
    </row>
    <row r="2" spans="1:7" s="308" customFormat="1" ht="15.75">
      <c r="A2" s="314"/>
      <c r="B2" s="309"/>
      <c r="C2" s="309"/>
      <c r="D2" s="622" t="s">
        <v>1479</v>
      </c>
      <c r="E2" s="622"/>
      <c r="F2" s="622"/>
      <c r="G2" s="622"/>
    </row>
    <row r="3" spans="1:7" s="308" customFormat="1" ht="15.75">
      <c r="A3" s="314"/>
      <c r="B3" s="309"/>
      <c r="C3" s="309"/>
      <c r="D3" s="622" t="s">
        <v>1480</v>
      </c>
      <c r="E3" s="622"/>
      <c r="F3" s="622"/>
      <c r="G3" s="622"/>
    </row>
    <row r="4" spans="1:7" s="308" customFormat="1" ht="30.75" customHeight="1">
      <c r="A4" s="314"/>
      <c r="B4" s="309"/>
      <c r="C4" s="309"/>
      <c r="D4" s="623" t="s">
        <v>168</v>
      </c>
      <c r="E4" s="623"/>
      <c r="F4" s="623"/>
      <c r="G4" s="623"/>
    </row>
    <row r="5" spans="1:7" s="308" customFormat="1" ht="15.75">
      <c r="A5" s="314"/>
      <c r="B5" s="309"/>
      <c r="C5" s="309"/>
      <c r="D5" s="623" t="s">
        <v>1702</v>
      </c>
      <c r="E5" s="623"/>
      <c r="F5" s="623"/>
      <c r="G5" s="623"/>
    </row>
    <row r="6" spans="1:7" s="308" customFormat="1" ht="12.75">
      <c r="A6" s="314"/>
      <c r="B6" s="309"/>
      <c r="C6" s="309"/>
      <c r="D6" s="309"/>
      <c r="E6" s="180"/>
      <c r="F6" s="156"/>
      <c r="G6" s="311"/>
    </row>
    <row r="7" spans="1:7" s="308" customFormat="1" ht="15.75">
      <c r="A7" s="314"/>
      <c r="B7" s="309"/>
      <c r="C7" s="309"/>
      <c r="D7" s="622" t="s">
        <v>262</v>
      </c>
      <c r="E7" s="622"/>
      <c r="F7" s="622"/>
      <c r="G7" s="622"/>
    </row>
    <row r="8" spans="1:7" s="308" customFormat="1" ht="15.75">
      <c r="A8" s="314"/>
      <c r="B8" s="309"/>
      <c r="C8" s="309"/>
      <c r="D8" s="622" t="s">
        <v>1479</v>
      </c>
      <c r="E8" s="622"/>
      <c r="F8" s="622"/>
      <c r="G8" s="622"/>
    </row>
    <row r="9" spans="1:7" s="308" customFormat="1" ht="15.75">
      <c r="A9" s="314"/>
      <c r="B9" s="309"/>
      <c r="C9" s="309"/>
      <c r="D9" s="622" t="s">
        <v>1480</v>
      </c>
      <c r="E9" s="622"/>
      <c r="F9" s="622"/>
      <c r="G9" s="622"/>
    </row>
    <row r="10" spans="1:7" s="308" customFormat="1" ht="15.75">
      <c r="A10" s="314"/>
      <c r="B10" s="309"/>
      <c r="C10" s="309"/>
      <c r="D10" s="623" t="s">
        <v>830</v>
      </c>
      <c r="E10" s="623"/>
      <c r="F10" s="623"/>
      <c r="G10" s="623"/>
    </row>
    <row r="11" spans="1:7" s="308" customFormat="1" ht="15.75">
      <c r="A11" s="314"/>
      <c r="B11" s="309"/>
      <c r="C11" s="309"/>
      <c r="D11" s="623" t="s">
        <v>1481</v>
      </c>
      <c r="E11" s="623"/>
      <c r="F11" s="623"/>
      <c r="G11" s="623"/>
    </row>
    <row r="12" spans="1:7" s="308" customFormat="1" ht="12">
      <c r="A12" s="314"/>
      <c r="B12" s="309"/>
      <c r="C12" s="309"/>
      <c r="D12" s="309"/>
      <c r="E12" s="309"/>
      <c r="F12" s="311"/>
      <c r="G12" s="311"/>
    </row>
    <row r="13" spans="1:7" s="91" customFormat="1" ht="15.75">
      <c r="A13" s="738" t="s">
        <v>37</v>
      </c>
      <c r="B13" s="738"/>
      <c r="C13" s="738"/>
      <c r="D13" s="738"/>
      <c r="E13" s="738"/>
      <c r="F13" s="738"/>
      <c r="G13" s="738"/>
    </row>
    <row r="14" spans="1:7" s="91" customFormat="1" ht="15.75">
      <c r="A14" s="738" t="s">
        <v>36</v>
      </c>
      <c r="B14" s="738"/>
      <c r="C14" s="738"/>
      <c r="D14" s="738"/>
      <c r="E14" s="738"/>
      <c r="F14" s="738"/>
      <c r="G14" s="738"/>
    </row>
    <row r="15" spans="1:7" s="91" customFormat="1" ht="15.75">
      <c r="A15" s="344"/>
      <c r="B15" s="344"/>
      <c r="C15" s="344"/>
      <c r="D15" s="344"/>
      <c r="E15" s="344"/>
      <c r="F15" s="344"/>
      <c r="G15" s="344"/>
    </row>
    <row r="16" spans="1:7" s="91" customFormat="1" ht="15.75">
      <c r="A16" s="738" t="s">
        <v>35</v>
      </c>
      <c r="B16" s="738"/>
      <c r="C16" s="738"/>
      <c r="D16" s="738"/>
      <c r="E16" s="738"/>
      <c r="F16" s="738"/>
      <c r="G16" s="738"/>
    </row>
    <row r="17" spans="3:27" s="86" customFormat="1" ht="17.25" customHeight="1">
      <c r="C17" s="343"/>
      <c r="G17" s="155" t="s">
        <v>34</v>
      </c>
      <c r="H17" s="91"/>
      <c r="I17" s="91"/>
      <c r="J17" s="91"/>
      <c r="K17" s="91"/>
      <c r="L17" s="91"/>
      <c r="M17" s="91"/>
      <c r="N17" s="91"/>
      <c r="O17" s="91"/>
      <c r="P17" s="91"/>
      <c r="Q17" s="91"/>
      <c r="R17" s="91"/>
      <c r="S17" s="91"/>
      <c r="T17" s="91"/>
      <c r="U17" s="91"/>
      <c r="V17" s="91"/>
      <c r="W17" s="91"/>
      <c r="X17" s="91"/>
      <c r="Y17" s="91"/>
      <c r="Z17" s="91"/>
      <c r="AA17" s="91"/>
    </row>
    <row r="18" spans="1:27" s="158" customFormat="1" ht="90.75" customHeight="1">
      <c r="A18" s="340" t="s">
        <v>33</v>
      </c>
      <c r="B18" s="340" t="s">
        <v>32</v>
      </c>
      <c r="C18" s="340" t="s">
        <v>31</v>
      </c>
      <c r="D18" s="340" t="s">
        <v>30</v>
      </c>
      <c r="E18" s="340" t="s">
        <v>29</v>
      </c>
      <c r="F18" s="340" t="s">
        <v>28</v>
      </c>
      <c r="G18" s="339" t="s">
        <v>27</v>
      </c>
      <c r="H18" s="551">
        <v>1</v>
      </c>
      <c r="I18" s="338"/>
      <c r="J18" s="338"/>
      <c r="K18" s="338"/>
      <c r="L18" s="338"/>
      <c r="M18" s="338"/>
      <c r="N18" s="338"/>
      <c r="O18" s="338"/>
      <c r="P18" s="338"/>
      <c r="Q18" s="338"/>
      <c r="R18" s="338"/>
      <c r="S18" s="338"/>
      <c r="T18" s="338"/>
      <c r="U18" s="338"/>
      <c r="V18" s="338"/>
      <c r="W18" s="338"/>
      <c r="X18" s="338"/>
      <c r="Y18" s="338"/>
      <c r="Z18" s="338"/>
      <c r="AA18" s="338"/>
    </row>
    <row r="19" spans="1:27" s="158" customFormat="1" ht="12.75" customHeight="1">
      <c r="A19" s="342">
        <v>1</v>
      </c>
      <c r="B19" s="341">
        <v>2</v>
      </c>
      <c r="C19" s="340">
        <v>3</v>
      </c>
      <c r="D19" s="340">
        <v>4</v>
      </c>
      <c r="E19" s="340">
        <v>5</v>
      </c>
      <c r="F19" s="340"/>
      <c r="G19" s="339">
        <v>6</v>
      </c>
      <c r="H19" s="551">
        <v>2</v>
      </c>
      <c r="I19" s="338"/>
      <c r="J19" s="338"/>
      <c r="K19" s="338"/>
      <c r="L19" s="338"/>
      <c r="M19" s="338"/>
      <c r="N19" s="338"/>
      <c r="O19" s="338"/>
      <c r="P19" s="338"/>
      <c r="Q19" s="338"/>
      <c r="R19" s="338"/>
      <c r="S19" s="338"/>
      <c r="T19" s="338"/>
      <c r="U19" s="338"/>
      <c r="V19" s="338"/>
      <c r="W19" s="338"/>
      <c r="X19" s="338"/>
      <c r="Y19" s="338"/>
      <c r="Z19" s="338"/>
      <c r="AA19" s="338"/>
    </row>
    <row r="20" spans="1:27" s="105" customFormat="1" ht="15.75">
      <c r="A20" s="739" t="s">
        <v>26</v>
      </c>
      <c r="B20" s="740"/>
      <c r="C20" s="336">
        <f>SUM(C22:C28)</f>
        <v>945728.73625</v>
      </c>
      <c r="D20" s="337"/>
      <c r="E20" s="336">
        <f>E22+E23+E24+E25+E26+E27+E28</f>
        <v>39160.18145</v>
      </c>
      <c r="F20" s="335" t="e">
        <f>E20-#REF!</f>
        <v>#REF!</v>
      </c>
      <c r="G20" s="334"/>
      <c r="H20" s="561">
        <v>3</v>
      </c>
      <c r="I20" s="109"/>
      <c r="J20" s="109"/>
      <c r="K20" s="109"/>
      <c r="L20" s="109"/>
      <c r="M20" s="109"/>
      <c r="N20" s="109"/>
      <c r="O20" s="109"/>
      <c r="P20" s="109"/>
      <c r="Q20" s="109"/>
      <c r="R20" s="109"/>
      <c r="S20" s="109"/>
      <c r="T20" s="109"/>
      <c r="U20" s="109"/>
      <c r="V20" s="109"/>
      <c r="W20" s="109"/>
      <c r="X20" s="109"/>
      <c r="Y20" s="109"/>
      <c r="Z20" s="109"/>
      <c r="AA20" s="109"/>
    </row>
    <row r="21" spans="1:27" s="86" customFormat="1" ht="15.75">
      <c r="A21" s="741" t="s">
        <v>25</v>
      </c>
      <c r="B21" s="742"/>
      <c r="C21" s="332"/>
      <c r="D21" s="325"/>
      <c r="E21" s="324"/>
      <c r="F21" s="323"/>
      <c r="G21" s="333"/>
      <c r="H21" s="551">
        <v>4</v>
      </c>
      <c r="I21" s="91"/>
      <c r="J21" s="91"/>
      <c r="K21" s="91"/>
      <c r="L21" s="91"/>
      <c r="M21" s="91"/>
      <c r="N21" s="91"/>
      <c r="O21" s="91"/>
      <c r="P21" s="91"/>
      <c r="Q21" s="91"/>
      <c r="R21" s="91"/>
      <c r="S21" s="91"/>
      <c r="T21" s="91"/>
      <c r="U21" s="91"/>
      <c r="V21" s="91"/>
      <c r="W21" s="91"/>
      <c r="X21" s="91"/>
      <c r="Y21" s="91"/>
      <c r="Z21" s="91"/>
      <c r="AA21" s="91"/>
    </row>
    <row r="22" spans="1:27" s="86" customFormat="1" ht="69" customHeight="1">
      <c r="A22" s="329" t="s">
        <v>24</v>
      </c>
      <c r="B22" s="329" t="s">
        <v>23</v>
      </c>
      <c r="C22" s="332">
        <v>500000</v>
      </c>
      <c r="D22" s="325" t="s">
        <v>12</v>
      </c>
      <c r="E22" s="324">
        <f>'[1]Муниципальные гарантии'!H16</f>
        <v>0</v>
      </c>
      <c r="F22" s="323" t="e">
        <f>E22-#REF!</f>
        <v>#REF!</v>
      </c>
      <c r="G22" s="322" t="s">
        <v>11</v>
      </c>
      <c r="H22" s="551">
        <v>5</v>
      </c>
      <c r="I22" s="91"/>
      <c r="J22" s="91"/>
      <c r="K22" s="91"/>
      <c r="L22" s="91"/>
      <c r="M22" s="91"/>
      <c r="N22" s="91"/>
      <c r="O22" s="91"/>
      <c r="P22" s="91"/>
      <c r="Q22" s="91"/>
      <c r="R22" s="91"/>
      <c r="S22" s="91"/>
      <c r="T22" s="91"/>
      <c r="U22" s="91"/>
      <c r="V22" s="91"/>
      <c r="W22" s="91"/>
      <c r="X22" s="91"/>
      <c r="Y22" s="91"/>
      <c r="Z22" s="91"/>
      <c r="AA22" s="91"/>
    </row>
    <row r="23" spans="1:27" s="86" customFormat="1" ht="61.5" customHeight="1">
      <c r="A23" s="329" t="s">
        <v>22</v>
      </c>
      <c r="B23" s="329" t="s">
        <v>17</v>
      </c>
      <c r="C23" s="332">
        <v>41483.06849</v>
      </c>
      <c r="D23" s="325" t="s">
        <v>12</v>
      </c>
      <c r="E23" s="324">
        <f>'[1]Муниципальные гарантии'!H17</f>
        <v>34277.84574999999</v>
      </c>
      <c r="F23" s="323" t="e">
        <f>E23-#REF!</f>
        <v>#REF!</v>
      </c>
      <c r="G23" s="322" t="s">
        <v>11</v>
      </c>
      <c r="H23" s="561">
        <v>6</v>
      </c>
      <c r="I23" s="91"/>
      <c r="J23" s="91"/>
      <c r="K23" s="91"/>
      <c r="L23" s="91"/>
      <c r="M23" s="91"/>
      <c r="N23" s="91"/>
      <c r="O23" s="91"/>
      <c r="P23" s="91"/>
      <c r="Q23" s="91"/>
      <c r="R23" s="91"/>
      <c r="S23" s="91"/>
      <c r="T23" s="91"/>
      <c r="U23" s="91"/>
      <c r="V23" s="91"/>
      <c r="W23" s="91"/>
      <c r="X23" s="91"/>
      <c r="Y23" s="91"/>
      <c r="Z23" s="91"/>
      <c r="AA23" s="91"/>
    </row>
    <row r="24" spans="1:27" s="86" customFormat="1" ht="83.25" customHeight="1">
      <c r="A24" s="329" t="s">
        <v>21</v>
      </c>
      <c r="B24" s="329" t="s">
        <v>19</v>
      </c>
      <c r="C24" s="331">
        <v>218600</v>
      </c>
      <c r="D24" s="325" t="s">
        <v>12</v>
      </c>
      <c r="E24" s="324">
        <f>'[1]Муниципальные гарантии'!H18</f>
        <v>0</v>
      </c>
      <c r="F24" s="323" t="e">
        <f>E24-#REF!</f>
        <v>#REF!</v>
      </c>
      <c r="G24" s="322" t="s">
        <v>11</v>
      </c>
      <c r="H24" s="551">
        <v>7</v>
      </c>
      <c r="I24" s="91"/>
      <c r="J24" s="91"/>
      <c r="K24" s="91"/>
      <c r="L24" s="91"/>
      <c r="M24" s="91"/>
      <c r="N24" s="91"/>
      <c r="O24" s="91"/>
      <c r="P24" s="91"/>
      <c r="Q24" s="91"/>
      <c r="R24" s="91"/>
      <c r="S24" s="91"/>
      <c r="T24" s="91"/>
      <c r="U24" s="91"/>
      <c r="V24" s="91"/>
      <c r="W24" s="91"/>
      <c r="X24" s="91"/>
      <c r="Y24" s="91"/>
      <c r="Z24" s="91"/>
      <c r="AA24" s="91"/>
    </row>
    <row r="25" spans="1:27" s="86" customFormat="1" ht="93" customHeight="1">
      <c r="A25" s="329" t="s">
        <v>20</v>
      </c>
      <c r="B25" s="329" t="s">
        <v>19</v>
      </c>
      <c r="C25" s="330">
        <v>60000</v>
      </c>
      <c r="D25" s="325" t="s">
        <v>12</v>
      </c>
      <c r="E25" s="324">
        <f>'[1]Муниципальные гарантии'!H19</f>
        <v>0</v>
      </c>
      <c r="F25" s="323" t="e">
        <f>E25-#REF!</f>
        <v>#REF!</v>
      </c>
      <c r="G25" s="322" t="s">
        <v>11</v>
      </c>
      <c r="H25" s="551">
        <v>8</v>
      </c>
      <c r="I25" s="91"/>
      <c r="J25" s="91"/>
      <c r="K25" s="91"/>
      <c r="L25" s="91"/>
      <c r="M25" s="91"/>
      <c r="N25" s="91"/>
      <c r="O25" s="91"/>
      <c r="P25" s="91"/>
      <c r="Q25" s="91"/>
      <c r="R25" s="91"/>
      <c r="S25" s="91"/>
      <c r="T25" s="91"/>
      <c r="U25" s="91"/>
      <c r="V25" s="91"/>
      <c r="W25" s="91"/>
      <c r="X25" s="91"/>
      <c r="Y25" s="91"/>
      <c r="Z25" s="91"/>
      <c r="AA25" s="91"/>
    </row>
    <row r="26" spans="1:27" s="86" customFormat="1" ht="66.75" customHeight="1">
      <c r="A26" s="329" t="s">
        <v>18</v>
      </c>
      <c r="B26" s="329" t="s">
        <v>17</v>
      </c>
      <c r="C26" s="324">
        <v>89119.21627</v>
      </c>
      <c r="D26" s="325" t="s">
        <v>12</v>
      </c>
      <c r="E26" s="324">
        <f>'[1]Муниципальные гарантии'!H20</f>
        <v>4500</v>
      </c>
      <c r="F26" s="323" t="e">
        <f>E26-#REF!</f>
        <v>#REF!</v>
      </c>
      <c r="G26" s="322" t="s">
        <v>11</v>
      </c>
      <c r="H26" s="561">
        <v>9</v>
      </c>
      <c r="I26" s="91"/>
      <c r="J26" s="91"/>
      <c r="K26" s="91"/>
      <c r="L26" s="91"/>
      <c r="M26" s="91"/>
      <c r="N26" s="91"/>
      <c r="O26" s="91"/>
      <c r="P26" s="91"/>
      <c r="Q26" s="91"/>
      <c r="R26" s="91"/>
      <c r="S26" s="91"/>
      <c r="T26" s="91"/>
      <c r="U26" s="91"/>
      <c r="V26" s="91"/>
      <c r="W26" s="91"/>
      <c r="X26" s="91"/>
      <c r="Y26" s="91"/>
      <c r="Z26" s="91"/>
      <c r="AA26" s="91"/>
    </row>
    <row r="27" spans="1:27" s="86" customFormat="1" ht="61.5" customHeight="1">
      <c r="A27" s="329" t="s">
        <v>16</v>
      </c>
      <c r="B27" s="329" t="s">
        <v>15</v>
      </c>
      <c r="C27" s="328">
        <v>33526.45149</v>
      </c>
      <c r="D27" s="325" t="s">
        <v>12</v>
      </c>
      <c r="E27" s="324">
        <f>'[1]Муниципальные гарантии'!H21</f>
        <v>382.3357</v>
      </c>
      <c r="F27" s="323" t="e">
        <f>E27-#REF!</f>
        <v>#REF!</v>
      </c>
      <c r="G27" s="322" t="s">
        <v>11</v>
      </c>
      <c r="H27" s="551">
        <v>10</v>
      </c>
      <c r="I27" s="327"/>
      <c r="J27" s="91"/>
      <c r="K27" s="91"/>
      <c r="L27" s="91"/>
      <c r="M27" s="91"/>
      <c r="N27" s="91"/>
      <c r="O27" s="91"/>
      <c r="P27" s="91"/>
      <c r="Q27" s="91"/>
      <c r="R27" s="91"/>
      <c r="S27" s="91"/>
      <c r="T27" s="91"/>
      <c r="U27" s="91"/>
      <c r="V27" s="91"/>
      <c r="W27" s="91"/>
      <c r="X27" s="91"/>
      <c r="Y27" s="91"/>
      <c r="Z27" s="91"/>
      <c r="AA27" s="91"/>
    </row>
    <row r="28" spans="1:27" s="86" customFormat="1" ht="63" customHeight="1">
      <c r="A28" s="326" t="s">
        <v>14</v>
      </c>
      <c r="B28" s="326" t="s">
        <v>13</v>
      </c>
      <c r="C28" s="324">
        <v>3000</v>
      </c>
      <c r="D28" s="325" t="s">
        <v>12</v>
      </c>
      <c r="E28" s="324">
        <f>'[1]Муниципальные гарантии'!H22</f>
        <v>0</v>
      </c>
      <c r="F28" s="323" t="e">
        <f>E28-#REF!</f>
        <v>#REF!</v>
      </c>
      <c r="G28" s="322" t="s">
        <v>11</v>
      </c>
      <c r="H28" s="551">
        <v>11</v>
      </c>
      <c r="I28" s="91"/>
      <c r="J28" s="91"/>
      <c r="K28" s="91"/>
      <c r="L28" s="91"/>
      <c r="M28" s="91"/>
      <c r="N28" s="91"/>
      <c r="O28" s="91"/>
      <c r="P28" s="91"/>
      <c r="Q28" s="91"/>
      <c r="R28" s="91"/>
      <c r="S28" s="91"/>
      <c r="T28" s="91"/>
      <c r="U28" s="91"/>
      <c r="V28" s="91"/>
      <c r="W28" s="91"/>
      <c r="X28" s="91"/>
      <c r="Y28" s="91"/>
      <c r="Z28" s="91"/>
      <c r="AA28" s="91"/>
    </row>
    <row r="29" spans="1:11" s="309" customFormat="1" ht="12">
      <c r="A29" s="314"/>
      <c r="C29" s="321"/>
      <c r="F29" s="311"/>
      <c r="G29" s="311"/>
      <c r="H29" s="562"/>
      <c r="I29" s="311"/>
      <c r="J29" s="310"/>
      <c r="K29" s="310"/>
    </row>
    <row r="30" spans="1:11" s="309" customFormat="1" ht="12">
      <c r="A30" s="314"/>
      <c r="C30" s="321"/>
      <c r="F30" s="311"/>
      <c r="G30" s="311"/>
      <c r="H30" s="562"/>
      <c r="I30" s="311"/>
      <c r="J30" s="310"/>
      <c r="K30" s="310"/>
    </row>
    <row r="31" spans="1:11" s="309" customFormat="1" ht="12">
      <c r="A31" s="314"/>
      <c r="C31" s="321"/>
      <c r="F31" s="311"/>
      <c r="G31" s="311"/>
      <c r="H31" s="562"/>
      <c r="I31" s="311"/>
      <c r="J31" s="310"/>
      <c r="K31" s="310"/>
    </row>
    <row r="32" spans="1:11" s="309" customFormat="1" ht="12">
      <c r="A32" s="314"/>
      <c r="C32" s="321"/>
      <c r="F32" s="311"/>
      <c r="G32" s="311"/>
      <c r="H32" s="562"/>
      <c r="I32" s="311"/>
      <c r="J32" s="310"/>
      <c r="K32" s="310"/>
    </row>
    <row r="33" spans="1:8" s="308" customFormat="1" ht="29.25" customHeight="1">
      <c r="A33" s="733" t="s">
        <v>10</v>
      </c>
      <c r="B33" s="733"/>
      <c r="C33" s="733"/>
      <c r="D33" s="733"/>
      <c r="E33" s="733"/>
      <c r="F33" s="733"/>
      <c r="G33" s="733"/>
      <c r="H33" s="563"/>
    </row>
    <row r="34" spans="1:8" s="308" customFormat="1" ht="12">
      <c r="A34" s="314"/>
      <c r="B34" s="309"/>
      <c r="C34" s="309"/>
      <c r="D34" s="309"/>
      <c r="E34" s="309"/>
      <c r="F34" s="311"/>
      <c r="G34" s="311"/>
      <c r="H34" s="563"/>
    </row>
    <row r="35" spans="1:8" s="308" customFormat="1" ht="56.25" customHeight="1">
      <c r="A35" s="734" t="s">
        <v>9</v>
      </c>
      <c r="B35" s="734"/>
      <c r="C35" s="734"/>
      <c r="D35" s="734"/>
      <c r="E35" s="734"/>
      <c r="F35" s="316"/>
      <c r="G35" s="317" t="s">
        <v>8</v>
      </c>
      <c r="H35" s="563"/>
    </row>
    <row r="36" spans="1:8" s="308" customFormat="1" ht="12" customHeight="1">
      <c r="A36" s="320"/>
      <c r="B36" s="319"/>
      <c r="C36" s="319"/>
      <c r="D36" s="319"/>
      <c r="E36" s="318"/>
      <c r="F36" s="316"/>
      <c r="G36" s="317"/>
      <c r="H36" s="563"/>
    </row>
    <row r="37" spans="1:8" s="308" customFormat="1" ht="15.75">
      <c r="A37" s="735" t="s">
        <v>7</v>
      </c>
      <c r="B37" s="736"/>
      <c r="C37" s="736"/>
      <c r="D37" s="736"/>
      <c r="E37" s="737"/>
      <c r="F37" s="316"/>
      <c r="G37" s="315">
        <f>E20</f>
        <v>39160.18145</v>
      </c>
      <c r="H37" s="563"/>
    </row>
    <row r="38" spans="1:8" s="308" customFormat="1" ht="12">
      <c r="A38" s="314"/>
      <c r="B38" s="309"/>
      <c r="C38" s="309"/>
      <c r="D38" s="309"/>
      <c r="E38" s="309"/>
      <c r="F38" s="311"/>
      <c r="G38" s="564" t="s">
        <v>1528</v>
      </c>
      <c r="H38" s="563"/>
    </row>
    <row r="39" spans="1:8" s="308" customFormat="1" ht="12">
      <c r="A39" s="314"/>
      <c r="B39" s="309"/>
      <c r="C39" s="309"/>
      <c r="D39" s="309"/>
      <c r="E39" s="309"/>
      <c r="F39" s="311"/>
      <c r="G39" s="562"/>
      <c r="H39" s="563"/>
    </row>
    <row r="40" spans="1:7" s="308" customFormat="1" ht="12">
      <c r="A40" s="314"/>
      <c r="B40" s="309"/>
      <c r="C40" s="309"/>
      <c r="D40" s="309"/>
      <c r="E40" s="309"/>
      <c r="F40" s="311"/>
      <c r="G40" s="311"/>
    </row>
    <row r="41" spans="1:7" s="308" customFormat="1" ht="12">
      <c r="A41" s="314"/>
      <c r="B41" s="309"/>
      <c r="C41" s="309"/>
      <c r="D41" s="309"/>
      <c r="E41" s="309"/>
      <c r="F41" s="311"/>
      <c r="G41" s="311"/>
    </row>
    <row r="42" spans="1:7" s="308" customFormat="1" ht="12">
      <c r="A42" s="314"/>
      <c r="B42" s="309"/>
      <c r="C42" s="309"/>
      <c r="D42" s="309"/>
      <c r="E42" s="309"/>
      <c r="F42" s="311"/>
      <c r="G42" s="311"/>
    </row>
    <row r="43" spans="1:7" s="308" customFormat="1" ht="12">
      <c r="A43" s="314"/>
      <c r="B43" s="309"/>
      <c r="C43" s="309"/>
      <c r="D43" s="309"/>
      <c r="E43" s="309"/>
      <c r="F43" s="311"/>
      <c r="G43" s="311"/>
    </row>
    <row r="44" spans="1:7" s="308" customFormat="1" ht="12">
      <c r="A44" s="314"/>
      <c r="B44" s="309"/>
      <c r="C44" s="309"/>
      <c r="D44" s="309"/>
      <c r="E44" s="309"/>
      <c r="F44" s="311"/>
      <c r="G44" s="311"/>
    </row>
    <row r="45" spans="1:7" s="308" customFormat="1" ht="12">
      <c r="A45" s="314"/>
      <c r="B45" s="309"/>
      <c r="C45" s="309"/>
      <c r="D45" s="309"/>
      <c r="E45" s="309"/>
      <c r="F45" s="311"/>
      <c r="G45" s="311"/>
    </row>
    <row r="46" spans="1:7" s="308" customFormat="1" ht="12">
      <c r="A46" s="314"/>
      <c r="B46" s="309"/>
      <c r="C46" s="309"/>
      <c r="D46" s="309"/>
      <c r="E46" s="309"/>
      <c r="F46" s="311"/>
      <c r="G46" s="311"/>
    </row>
    <row r="47" spans="1:7" s="308" customFormat="1" ht="12">
      <c r="A47" s="314"/>
      <c r="B47" s="309"/>
      <c r="C47" s="309"/>
      <c r="D47" s="309"/>
      <c r="E47" s="309"/>
      <c r="F47" s="311"/>
      <c r="G47" s="311"/>
    </row>
    <row r="48" spans="1:7" s="308" customFormat="1" ht="12">
      <c r="A48" s="314"/>
      <c r="B48" s="309"/>
      <c r="C48" s="309"/>
      <c r="D48" s="309"/>
      <c r="E48" s="309"/>
      <c r="F48" s="311"/>
      <c r="G48" s="311"/>
    </row>
    <row r="49" spans="1:6" s="308" customFormat="1" ht="12">
      <c r="A49" s="314"/>
      <c r="B49" s="309"/>
      <c r="C49" s="309"/>
      <c r="D49" s="309"/>
      <c r="E49" s="309"/>
      <c r="F49" s="311"/>
    </row>
    <row r="50" spans="1:6" s="308" customFormat="1" ht="12">
      <c r="A50" s="314"/>
      <c r="B50" s="309"/>
      <c r="C50" s="309"/>
      <c r="D50" s="309"/>
      <c r="E50" s="309"/>
      <c r="F50" s="311"/>
    </row>
    <row r="51" spans="1:6" s="308" customFormat="1" ht="12">
      <c r="A51" s="314"/>
      <c r="B51" s="309"/>
      <c r="C51" s="309"/>
      <c r="D51" s="309"/>
      <c r="E51" s="309"/>
      <c r="F51" s="311"/>
    </row>
    <row r="52" spans="1:6" s="308" customFormat="1" ht="12">
      <c r="A52" s="314"/>
      <c r="B52" s="309"/>
      <c r="C52" s="309"/>
      <c r="D52" s="309"/>
      <c r="E52" s="309"/>
      <c r="F52" s="311"/>
    </row>
    <row r="53" spans="1:6" s="308" customFormat="1" ht="12">
      <c r="A53" s="314"/>
      <c r="B53" s="309"/>
      <c r="C53" s="309"/>
      <c r="D53" s="309"/>
      <c r="E53" s="309"/>
      <c r="F53" s="311"/>
    </row>
    <row r="54" spans="1:6" s="308" customFormat="1" ht="12">
      <c r="A54" s="314"/>
      <c r="B54" s="309"/>
      <c r="C54" s="309"/>
      <c r="D54" s="309"/>
      <c r="E54" s="309"/>
      <c r="F54" s="311"/>
    </row>
    <row r="55" spans="1:6" s="308" customFormat="1" ht="12">
      <c r="A55" s="314"/>
      <c r="B55" s="309"/>
      <c r="C55" s="309"/>
      <c r="D55" s="309"/>
      <c r="E55" s="309"/>
      <c r="F55" s="311"/>
    </row>
    <row r="56" spans="1:6" s="308" customFormat="1" ht="12">
      <c r="A56" s="314"/>
      <c r="B56" s="309"/>
      <c r="C56" s="309"/>
      <c r="D56" s="309"/>
      <c r="E56" s="309"/>
      <c r="F56" s="311"/>
    </row>
    <row r="57" spans="1:6" s="308" customFormat="1" ht="12">
      <c r="A57" s="314"/>
      <c r="B57" s="309"/>
      <c r="C57" s="309"/>
      <c r="D57" s="309"/>
      <c r="E57" s="309"/>
      <c r="F57" s="311"/>
    </row>
    <row r="58" spans="1:6" s="308" customFormat="1" ht="12">
      <c r="A58" s="314"/>
      <c r="B58" s="309"/>
      <c r="C58" s="309"/>
      <c r="D58" s="309"/>
      <c r="E58" s="309"/>
      <c r="F58" s="311"/>
    </row>
    <row r="59" spans="1:6" s="308" customFormat="1" ht="12">
      <c r="A59" s="314"/>
      <c r="B59" s="309"/>
      <c r="C59" s="309"/>
      <c r="D59" s="309"/>
      <c r="E59" s="309"/>
      <c r="F59" s="311"/>
    </row>
    <row r="60" spans="1:6" s="308" customFormat="1" ht="12">
      <c r="A60" s="314"/>
      <c r="B60" s="309"/>
      <c r="C60" s="309"/>
      <c r="D60" s="309"/>
      <c r="E60" s="309"/>
      <c r="F60" s="311"/>
    </row>
    <row r="61" spans="1:6" s="308" customFormat="1" ht="12">
      <c r="A61" s="314"/>
      <c r="B61" s="309"/>
      <c r="C61" s="309"/>
      <c r="D61" s="309"/>
      <c r="E61" s="309"/>
      <c r="F61" s="311"/>
    </row>
    <row r="62" spans="1:6" s="308" customFormat="1" ht="12">
      <c r="A62" s="314"/>
      <c r="B62" s="309"/>
      <c r="C62" s="309"/>
      <c r="D62" s="309"/>
      <c r="E62" s="309"/>
      <c r="F62" s="311"/>
    </row>
    <row r="63" spans="1:6" s="308" customFormat="1" ht="12">
      <c r="A63" s="314"/>
      <c r="B63" s="309"/>
      <c r="C63" s="309"/>
      <c r="D63" s="309"/>
      <c r="E63" s="309"/>
      <c r="F63" s="311"/>
    </row>
    <row r="64" spans="1:6" s="308" customFormat="1" ht="12">
      <c r="A64" s="314"/>
      <c r="B64" s="309"/>
      <c r="C64" s="309"/>
      <c r="D64" s="309"/>
      <c r="E64" s="309"/>
      <c r="F64" s="311"/>
    </row>
    <row r="65" spans="1:6" s="308" customFormat="1" ht="12">
      <c r="A65" s="314"/>
      <c r="B65" s="309"/>
      <c r="C65" s="309"/>
      <c r="D65" s="309"/>
      <c r="E65" s="309"/>
      <c r="F65" s="311"/>
    </row>
    <row r="66" spans="1:6" s="308" customFormat="1" ht="12">
      <c r="A66" s="314"/>
      <c r="B66" s="309"/>
      <c r="C66" s="309"/>
      <c r="D66" s="309"/>
      <c r="E66" s="309"/>
      <c r="F66" s="311"/>
    </row>
    <row r="67" spans="1:6" s="308" customFormat="1" ht="12">
      <c r="A67" s="314"/>
      <c r="B67" s="309"/>
      <c r="C67" s="309"/>
      <c r="D67" s="309"/>
      <c r="E67" s="309"/>
      <c r="F67" s="311"/>
    </row>
    <row r="68" spans="1:6" s="308" customFormat="1" ht="12">
      <c r="A68" s="314"/>
      <c r="B68" s="309"/>
      <c r="C68" s="309"/>
      <c r="D68" s="309"/>
      <c r="E68" s="309"/>
      <c r="F68" s="311"/>
    </row>
    <row r="69" spans="1:6" s="308" customFormat="1" ht="12">
      <c r="A69" s="314"/>
      <c r="B69" s="309"/>
      <c r="C69" s="309"/>
      <c r="D69" s="309"/>
      <c r="E69" s="309"/>
      <c r="F69" s="311"/>
    </row>
    <row r="70" spans="1:6" s="308" customFormat="1" ht="12">
      <c r="A70" s="314"/>
      <c r="B70" s="309"/>
      <c r="C70" s="309"/>
      <c r="D70" s="309"/>
      <c r="E70" s="309"/>
      <c r="F70" s="311"/>
    </row>
    <row r="71" spans="1:6" s="308" customFormat="1" ht="12">
      <c r="A71" s="314"/>
      <c r="B71" s="309"/>
      <c r="C71" s="309"/>
      <c r="D71" s="309"/>
      <c r="E71" s="309"/>
      <c r="F71" s="311"/>
    </row>
    <row r="72" spans="1:6" s="308" customFormat="1" ht="12">
      <c r="A72" s="314"/>
      <c r="B72" s="309"/>
      <c r="C72" s="309"/>
      <c r="D72" s="309"/>
      <c r="E72" s="309"/>
      <c r="F72" s="311"/>
    </row>
    <row r="73" spans="1:6" s="308" customFormat="1" ht="12">
      <c r="A73" s="314"/>
      <c r="B73" s="309"/>
      <c r="C73" s="309"/>
      <c r="D73" s="309"/>
      <c r="E73" s="309"/>
      <c r="F73" s="311"/>
    </row>
    <row r="74" spans="1:6" s="308" customFormat="1" ht="12">
      <c r="A74" s="314"/>
      <c r="B74" s="309"/>
      <c r="C74" s="309"/>
      <c r="D74" s="309"/>
      <c r="E74" s="309"/>
      <c r="F74" s="311"/>
    </row>
    <row r="75" spans="1:6" s="308" customFormat="1" ht="12">
      <c r="A75" s="314"/>
      <c r="B75" s="309"/>
      <c r="C75" s="309"/>
      <c r="D75" s="309"/>
      <c r="E75" s="309"/>
      <c r="F75" s="311"/>
    </row>
    <row r="76" spans="1:6" s="308" customFormat="1" ht="12">
      <c r="A76" s="314"/>
      <c r="B76" s="309"/>
      <c r="C76" s="309"/>
      <c r="D76" s="309"/>
      <c r="E76" s="309"/>
      <c r="F76" s="311"/>
    </row>
    <row r="77" spans="1:6" s="308" customFormat="1" ht="12">
      <c r="A77" s="314"/>
      <c r="B77" s="309"/>
      <c r="C77" s="309"/>
      <c r="D77" s="309"/>
      <c r="E77" s="309"/>
      <c r="F77" s="311"/>
    </row>
    <row r="78" spans="1:6" s="308" customFormat="1" ht="12">
      <c r="A78" s="314"/>
      <c r="B78" s="309"/>
      <c r="C78" s="309"/>
      <c r="D78" s="309"/>
      <c r="E78" s="309"/>
      <c r="F78" s="311"/>
    </row>
    <row r="79" spans="1:6" s="308" customFormat="1" ht="12">
      <c r="A79" s="314"/>
      <c r="B79" s="309"/>
      <c r="C79" s="309"/>
      <c r="D79" s="309"/>
      <c r="E79" s="309"/>
      <c r="F79" s="311"/>
    </row>
    <row r="80" spans="1:6" s="308" customFormat="1" ht="12">
      <c r="A80" s="314"/>
      <c r="B80" s="309"/>
      <c r="C80" s="309"/>
      <c r="D80" s="309"/>
      <c r="E80" s="309"/>
      <c r="F80" s="311"/>
    </row>
    <row r="81" spans="1:6" s="308" customFormat="1" ht="12">
      <c r="A81" s="314"/>
      <c r="B81" s="309"/>
      <c r="C81" s="309"/>
      <c r="D81" s="309"/>
      <c r="E81" s="309"/>
      <c r="F81" s="311"/>
    </row>
    <row r="82" spans="1:6" s="308" customFormat="1" ht="12">
      <c r="A82" s="314"/>
      <c r="B82" s="309"/>
      <c r="C82" s="309"/>
      <c r="D82" s="309"/>
      <c r="E82" s="309"/>
      <c r="F82" s="311"/>
    </row>
    <row r="83" spans="1:6" s="308" customFormat="1" ht="12">
      <c r="A83" s="314"/>
      <c r="B83" s="309"/>
      <c r="C83" s="309"/>
      <c r="D83" s="309"/>
      <c r="E83" s="309"/>
      <c r="F83" s="311"/>
    </row>
    <row r="84" spans="1:6" s="308" customFormat="1" ht="12">
      <c r="A84" s="314"/>
      <c r="B84" s="309"/>
      <c r="C84" s="309"/>
      <c r="D84" s="309"/>
      <c r="E84" s="309"/>
      <c r="F84" s="311"/>
    </row>
    <row r="85" spans="1:6" s="308" customFormat="1" ht="12">
      <c r="A85" s="314"/>
      <c r="B85" s="309"/>
      <c r="C85" s="309"/>
      <c r="D85" s="309"/>
      <c r="E85" s="309"/>
      <c r="F85" s="311"/>
    </row>
    <row r="86" spans="1:6" s="308" customFormat="1" ht="12">
      <c r="A86" s="314"/>
      <c r="B86" s="309"/>
      <c r="C86" s="309"/>
      <c r="D86" s="309"/>
      <c r="E86" s="309"/>
      <c r="F86" s="311"/>
    </row>
    <row r="87" spans="1:6" s="308" customFormat="1" ht="12">
      <c r="A87" s="314"/>
      <c r="B87" s="309"/>
      <c r="C87" s="309"/>
      <c r="D87" s="309"/>
      <c r="E87" s="309"/>
      <c r="F87" s="311"/>
    </row>
    <row r="88" spans="1:6" s="308" customFormat="1" ht="12">
      <c r="A88" s="314"/>
      <c r="B88" s="309"/>
      <c r="C88" s="309"/>
      <c r="D88" s="309"/>
      <c r="E88" s="309"/>
      <c r="F88" s="311"/>
    </row>
    <row r="89" spans="1:6" s="308" customFormat="1" ht="12">
      <c r="A89" s="314"/>
      <c r="B89" s="309"/>
      <c r="C89" s="309"/>
      <c r="D89" s="309"/>
      <c r="E89" s="309"/>
      <c r="F89" s="311"/>
    </row>
    <row r="90" spans="1:6" s="308" customFormat="1" ht="12">
      <c r="A90" s="314"/>
      <c r="B90" s="309"/>
      <c r="C90" s="309"/>
      <c r="D90" s="309"/>
      <c r="E90" s="309"/>
      <c r="F90" s="311"/>
    </row>
    <row r="91" spans="1:6" s="308" customFormat="1" ht="12">
      <c r="A91" s="314"/>
      <c r="B91" s="309"/>
      <c r="C91" s="309"/>
      <c r="D91" s="309"/>
      <c r="E91" s="309"/>
      <c r="F91" s="311"/>
    </row>
    <row r="92" spans="1:6" s="308" customFormat="1" ht="12">
      <c r="A92" s="314"/>
      <c r="B92" s="309"/>
      <c r="C92" s="309"/>
      <c r="D92" s="309"/>
      <c r="E92" s="309"/>
      <c r="F92" s="311"/>
    </row>
    <row r="93" spans="1:6" s="308" customFormat="1" ht="12">
      <c r="A93" s="314"/>
      <c r="B93" s="309"/>
      <c r="C93" s="309"/>
      <c r="D93" s="309"/>
      <c r="E93" s="309"/>
      <c r="F93" s="311"/>
    </row>
    <row r="94" spans="1:6" s="308" customFormat="1" ht="12">
      <c r="A94" s="314"/>
      <c r="B94" s="309"/>
      <c r="C94" s="309"/>
      <c r="D94" s="309"/>
      <c r="E94" s="309"/>
      <c r="F94" s="311"/>
    </row>
    <row r="95" spans="1:6" s="308" customFormat="1" ht="12">
      <c r="A95" s="314"/>
      <c r="B95" s="309"/>
      <c r="C95" s="309"/>
      <c r="D95" s="309"/>
      <c r="E95" s="309"/>
      <c r="F95" s="311"/>
    </row>
    <row r="96" spans="1:6" s="308" customFormat="1" ht="12">
      <c r="A96" s="314"/>
      <c r="B96" s="309"/>
      <c r="C96" s="309"/>
      <c r="D96" s="309"/>
      <c r="E96" s="309"/>
      <c r="F96" s="311"/>
    </row>
    <row r="97" spans="1:6" s="308" customFormat="1" ht="12">
      <c r="A97" s="314"/>
      <c r="B97" s="309"/>
      <c r="C97" s="309"/>
      <c r="D97" s="309"/>
      <c r="E97" s="309"/>
      <c r="F97" s="311"/>
    </row>
    <row r="98" spans="1:6" s="308" customFormat="1" ht="12">
      <c r="A98" s="314"/>
      <c r="B98" s="309"/>
      <c r="C98" s="309"/>
      <c r="D98" s="309"/>
      <c r="E98" s="309"/>
      <c r="F98" s="311"/>
    </row>
    <row r="99" spans="1:6" s="308" customFormat="1" ht="12">
      <c r="A99" s="314"/>
      <c r="B99" s="309"/>
      <c r="C99" s="309"/>
      <c r="D99" s="309"/>
      <c r="E99" s="309"/>
      <c r="F99" s="311"/>
    </row>
    <row r="100" spans="1:6" s="308" customFormat="1" ht="12">
      <c r="A100" s="314"/>
      <c r="B100" s="309"/>
      <c r="C100" s="309"/>
      <c r="D100" s="309"/>
      <c r="E100" s="309"/>
      <c r="F100" s="311"/>
    </row>
    <row r="101" spans="1:6" s="308" customFormat="1" ht="12">
      <c r="A101" s="314"/>
      <c r="B101" s="309"/>
      <c r="C101" s="309"/>
      <c r="D101" s="309"/>
      <c r="E101" s="309"/>
      <c r="F101" s="311"/>
    </row>
    <row r="102" spans="1:6" s="308" customFormat="1" ht="12">
      <c r="A102" s="314"/>
      <c r="B102" s="309"/>
      <c r="C102" s="309"/>
      <c r="D102" s="309"/>
      <c r="E102" s="309"/>
      <c r="F102" s="311"/>
    </row>
    <row r="103" spans="1:6" s="308" customFormat="1" ht="12">
      <c r="A103" s="314"/>
      <c r="B103" s="309"/>
      <c r="C103" s="309"/>
      <c r="D103" s="309"/>
      <c r="E103" s="309"/>
      <c r="F103" s="311"/>
    </row>
    <row r="104" spans="1:6" s="308" customFormat="1" ht="12">
      <c r="A104" s="314"/>
      <c r="B104" s="309"/>
      <c r="C104" s="309"/>
      <c r="D104" s="309"/>
      <c r="E104" s="309"/>
      <c r="F104" s="311"/>
    </row>
    <row r="105" spans="1:6" s="308" customFormat="1" ht="12">
      <c r="A105" s="314"/>
      <c r="B105" s="309"/>
      <c r="C105" s="309"/>
      <c r="D105" s="309"/>
      <c r="E105" s="309"/>
      <c r="F105" s="311"/>
    </row>
    <row r="106" spans="1:6" s="308" customFormat="1" ht="12">
      <c r="A106" s="314"/>
      <c r="B106" s="309"/>
      <c r="C106" s="309"/>
      <c r="D106" s="309"/>
      <c r="E106" s="309"/>
      <c r="F106" s="311"/>
    </row>
    <row r="107" spans="1:6" s="308" customFormat="1" ht="12">
      <c r="A107" s="314"/>
      <c r="B107" s="309"/>
      <c r="C107" s="309"/>
      <c r="D107" s="309"/>
      <c r="E107" s="309"/>
      <c r="F107" s="311"/>
    </row>
    <row r="108" spans="1:6" s="308" customFormat="1" ht="12">
      <c r="A108" s="314"/>
      <c r="B108" s="309"/>
      <c r="C108" s="309"/>
      <c r="D108" s="309"/>
      <c r="E108" s="309"/>
      <c r="F108" s="311"/>
    </row>
    <row r="109" spans="1:6" s="308" customFormat="1" ht="12">
      <c r="A109" s="314"/>
      <c r="B109" s="309"/>
      <c r="C109" s="309"/>
      <c r="D109" s="309"/>
      <c r="E109" s="309"/>
      <c r="F109" s="311"/>
    </row>
    <row r="110" spans="1:6" s="308" customFormat="1" ht="12">
      <c r="A110" s="314"/>
      <c r="B110" s="309"/>
      <c r="C110" s="309"/>
      <c r="D110" s="309"/>
      <c r="E110" s="309"/>
      <c r="F110" s="311"/>
    </row>
    <row r="111" spans="1:6" s="308" customFormat="1" ht="12">
      <c r="A111" s="314"/>
      <c r="B111" s="309"/>
      <c r="C111" s="309"/>
      <c r="D111" s="309"/>
      <c r="E111" s="309"/>
      <c r="F111" s="311"/>
    </row>
    <row r="112" spans="1:6" s="308" customFormat="1" ht="12">
      <c r="A112" s="314"/>
      <c r="B112" s="309"/>
      <c r="C112" s="309"/>
      <c r="D112" s="309"/>
      <c r="E112" s="309"/>
      <c r="F112" s="311"/>
    </row>
    <row r="113" spans="1:6" s="308" customFormat="1" ht="12">
      <c r="A113" s="314"/>
      <c r="B113" s="309"/>
      <c r="C113" s="309"/>
      <c r="D113" s="309"/>
      <c r="E113" s="309"/>
      <c r="F113" s="311"/>
    </row>
    <row r="114" spans="1:6" s="308" customFormat="1" ht="12">
      <c r="A114" s="314"/>
      <c r="B114" s="309"/>
      <c r="C114" s="309"/>
      <c r="D114" s="309"/>
      <c r="E114" s="309"/>
      <c r="F114" s="311"/>
    </row>
    <row r="115" spans="1:6" s="308" customFormat="1" ht="12">
      <c r="A115" s="314"/>
      <c r="B115" s="309"/>
      <c r="C115" s="309"/>
      <c r="D115" s="309"/>
      <c r="E115" s="309"/>
      <c r="F115" s="311"/>
    </row>
    <row r="116" spans="1:6" s="308" customFormat="1" ht="12">
      <c r="A116" s="314"/>
      <c r="B116" s="309"/>
      <c r="C116" s="309"/>
      <c r="D116" s="309"/>
      <c r="E116" s="309"/>
      <c r="F116" s="311"/>
    </row>
    <row r="117" spans="1:6" s="308" customFormat="1" ht="12">
      <c r="A117" s="314"/>
      <c r="B117" s="309"/>
      <c r="C117" s="309"/>
      <c r="D117" s="309"/>
      <c r="E117" s="309"/>
      <c r="F117" s="311"/>
    </row>
    <row r="118" spans="1:6" s="308" customFormat="1" ht="12">
      <c r="A118" s="314"/>
      <c r="B118" s="309"/>
      <c r="C118" s="309"/>
      <c r="D118" s="309"/>
      <c r="E118" s="309"/>
      <c r="F118" s="311"/>
    </row>
    <row r="119" spans="1:6" s="308" customFormat="1" ht="12">
      <c r="A119" s="314"/>
      <c r="B119" s="309"/>
      <c r="C119" s="309"/>
      <c r="D119" s="309"/>
      <c r="E119" s="309"/>
      <c r="F119" s="311"/>
    </row>
    <row r="120" spans="1:6" s="308" customFormat="1" ht="12">
      <c r="A120" s="314"/>
      <c r="B120" s="309"/>
      <c r="C120" s="309"/>
      <c r="D120" s="309"/>
      <c r="E120" s="309"/>
      <c r="F120" s="311"/>
    </row>
    <row r="121" spans="1:6" s="308" customFormat="1" ht="12">
      <c r="A121" s="314"/>
      <c r="B121" s="309"/>
      <c r="C121" s="309"/>
      <c r="D121" s="309"/>
      <c r="E121" s="309"/>
      <c r="F121" s="311"/>
    </row>
    <row r="122" spans="1:6" s="308" customFormat="1" ht="12">
      <c r="A122" s="314"/>
      <c r="B122" s="309"/>
      <c r="C122" s="309"/>
      <c r="D122" s="309"/>
      <c r="E122" s="309"/>
      <c r="F122" s="311"/>
    </row>
    <row r="123" spans="1:6" s="308" customFormat="1" ht="12">
      <c r="A123" s="314"/>
      <c r="B123" s="309"/>
      <c r="C123" s="309"/>
      <c r="D123" s="309"/>
      <c r="E123" s="309"/>
      <c r="F123" s="311"/>
    </row>
    <row r="124" spans="1:6" s="308" customFormat="1" ht="12">
      <c r="A124" s="314"/>
      <c r="B124" s="309"/>
      <c r="C124" s="309"/>
      <c r="D124" s="309"/>
      <c r="E124" s="309"/>
      <c r="F124" s="311"/>
    </row>
    <row r="125" spans="1:6" s="308" customFormat="1" ht="12">
      <c r="A125" s="314"/>
      <c r="B125" s="309"/>
      <c r="C125" s="309"/>
      <c r="D125" s="309"/>
      <c r="E125" s="309"/>
      <c r="F125" s="311"/>
    </row>
    <row r="126" spans="1:6" s="308" customFormat="1" ht="12">
      <c r="A126" s="314"/>
      <c r="B126" s="309"/>
      <c r="C126" s="309"/>
      <c r="D126" s="309"/>
      <c r="E126" s="309"/>
      <c r="F126" s="311"/>
    </row>
    <row r="127" spans="1:6" s="308" customFormat="1" ht="12">
      <c r="A127" s="314"/>
      <c r="B127" s="309"/>
      <c r="C127" s="309"/>
      <c r="D127" s="309"/>
      <c r="E127" s="309"/>
      <c r="F127" s="311"/>
    </row>
    <row r="128" spans="1:6" s="308" customFormat="1" ht="12">
      <c r="A128" s="314"/>
      <c r="B128" s="309"/>
      <c r="C128" s="309"/>
      <c r="D128" s="309"/>
      <c r="E128" s="309"/>
      <c r="F128" s="311"/>
    </row>
    <row r="129" spans="1:6" s="308" customFormat="1" ht="12">
      <c r="A129" s="314"/>
      <c r="B129" s="309"/>
      <c r="C129" s="309"/>
      <c r="D129" s="309"/>
      <c r="E129" s="309"/>
      <c r="F129" s="311"/>
    </row>
    <row r="130" spans="1:6" s="308" customFormat="1" ht="12">
      <c r="A130" s="314"/>
      <c r="B130" s="309"/>
      <c r="C130" s="309"/>
      <c r="D130" s="309"/>
      <c r="E130" s="309"/>
      <c r="F130" s="311"/>
    </row>
    <row r="131" spans="1:6" s="308" customFormat="1" ht="12">
      <c r="A131" s="314"/>
      <c r="B131" s="309"/>
      <c r="C131" s="309"/>
      <c r="D131" s="309"/>
      <c r="E131" s="309"/>
      <c r="F131" s="311"/>
    </row>
    <row r="132" spans="1:6" s="308" customFormat="1" ht="12">
      <c r="A132" s="314"/>
      <c r="B132" s="309"/>
      <c r="C132" s="309"/>
      <c r="D132" s="309"/>
      <c r="E132" s="309"/>
      <c r="F132" s="311"/>
    </row>
    <row r="133" spans="1:6" s="308" customFormat="1" ht="12">
      <c r="A133" s="314"/>
      <c r="B133" s="309"/>
      <c r="C133" s="309"/>
      <c r="D133" s="309"/>
      <c r="E133" s="309"/>
      <c r="F133" s="311"/>
    </row>
    <row r="134" spans="1:6" s="308" customFormat="1" ht="12">
      <c r="A134" s="314"/>
      <c r="B134" s="309"/>
      <c r="C134" s="309"/>
      <c r="D134" s="309"/>
      <c r="E134" s="309"/>
      <c r="F134" s="311"/>
    </row>
    <row r="135" spans="1:6" s="308" customFormat="1" ht="12">
      <c r="A135" s="314"/>
      <c r="B135" s="309"/>
      <c r="C135" s="309"/>
      <c r="D135" s="309"/>
      <c r="E135" s="309"/>
      <c r="F135" s="311"/>
    </row>
    <row r="136" spans="1:6" s="308" customFormat="1" ht="12">
      <c r="A136" s="314"/>
      <c r="B136" s="309"/>
      <c r="C136" s="309"/>
      <c r="D136" s="309"/>
      <c r="E136" s="309"/>
      <c r="F136" s="311"/>
    </row>
    <row r="137" spans="1:6" s="308" customFormat="1" ht="12">
      <c r="A137" s="314"/>
      <c r="B137" s="309"/>
      <c r="C137" s="309"/>
      <c r="D137" s="309"/>
      <c r="E137" s="309"/>
      <c r="F137" s="311"/>
    </row>
    <row r="138" spans="1:6" s="308" customFormat="1" ht="12">
      <c r="A138" s="314"/>
      <c r="B138" s="309"/>
      <c r="C138" s="309"/>
      <c r="D138" s="309"/>
      <c r="E138" s="309"/>
      <c r="F138" s="311"/>
    </row>
    <row r="139" spans="1:6" s="308" customFormat="1" ht="12">
      <c r="A139" s="314"/>
      <c r="B139" s="309"/>
      <c r="C139" s="309"/>
      <c r="D139" s="309"/>
      <c r="E139" s="309"/>
      <c r="F139" s="311"/>
    </row>
    <row r="140" spans="1:6" s="308" customFormat="1" ht="12">
      <c r="A140" s="314"/>
      <c r="B140" s="309"/>
      <c r="C140" s="309"/>
      <c r="D140" s="309"/>
      <c r="E140" s="309"/>
      <c r="F140" s="311"/>
    </row>
    <row r="141" spans="1:6" s="308" customFormat="1" ht="12">
      <c r="A141" s="314"/>
      <c r="B141" s="309"/>
      <c r="C141" s="309"/>
      <c r="D141" s="309"/>
      <c r="E141" s="309"/>
      <c r="F141" s="311"/>
    </row>
    <row r="142" spans="1:6" s="308" customFormat="1" ht="12">
      <c r="A142" s="314"/>
      <c r="B142" s="309"/>
      <c r="C142" s="309"/>
      <c r="D142" s="309"/>
      <c r="E142" s="309"/>
      <c r="F142" s="311"/>
    </row>
    <row r="143" spans="1:6" s="308" customFormat="1" ht="12">
      <c r="A143" s="314"/>
      <c r="B143" s="309"/>
      <c r="C143" s="309"/>
      <c r="D143" s="309"/>
      <c r="E143" s="309"/>
      <c r="F143" s="311"/>
    </row>
    <row r="144" spans="1:6" s="308" customFormat="1" ht="12">
      <c r="A144" s="314"/>
      <c r="B144" s="309"/>
      <c r="C144" s="309"/>
      <c r="D144" s="309"/>
      <c r="E144" s="309"/>
      <c r="F144" s="311"/>
    </row>
    <row r="145" spans="1:6" s="308" customFormat="1" ht="12">
      <c r="A145" s="314"/>
      <c r="B145" s="309"/>
      <c r="C145" s="309"/>
      <c r="D145" s="309"/>
      <c r="E145" s="309"/>
      <c r="F145" s="311"/>
    </row>
    <row r="146" spans="1:6" s="308" customFormat="1" ht="12">
      <c r="A146" s="314"/>
      <c r="B146" s="309"/>
      <c r="C146" s="309"/>
      <c r="D146" s="309"/>
      <c r="E146" s="309"/>
      <c r="F146" s="311"/>
    </row>
    <row r="147" spans="1:6" s="308" customFormat="1" ht="12">
      <c r="A147" s="314"/>
      <c r="B147" s="309"/>
      <c r="C147" s="309"/>
      <c r="D147" s="309"/>
      <c r="E147" s="309"/>
      <c r="F147" s="311"/>
    </row>
    <row r="148" spans="1:6" s="308" customFormat="1" ht="12">
      <c r="A148" s="314"/>
      <c r="B148" s="309"/>
      <c r="C148" s="309"/>
      <c r="D148" s="309"/>
      <c r="E148" s="309"/>
      <c r="F148" s="311"/>
    </row>
    <row r="149" spans="1:6" s="308" customFormat="1" ht="12">
      <c r="A149" s="314"/>
      <c r="B149" s="309"/>
      <c r="C149" s="309"/>
      <c r="D149" s="309"/>
      <c r="E149" s="309"/>
      <c r="F149" s="311"/>
    </row>
    <row r="150" spans="1:6" s="308" customFormat="1" ht="12">
      <c r="A150" s="314"/>
      <c r="B150" s="309"/>
      <c r="C150" s="309"/>
      <c r="D150" s="309"/>
      <c r="E150" s="309"/>
      <c r="F150" s="311"/>
    </row>
    <row r="151" spans="1:6" s="308" customFormat="1" ht="12">
      <c r="A151" s="314"/>
      <c r="B151" s="309"/>
      <c r="C151" s="309"/>
      <c r="D151" s="309"/>
      <c r="E151" s="309"/>
      <c r="F151" s="311"/>
    </row>
    <row r="152" spans="1:6" s="308" customFormat="1" ht="12">
      <c r="A152" s="314"/>
      <c r="B152" s="309"/>
      <c r="C152" s="309"/>
      <c r="D152" s="309"/>
      <c r="E152" s="309"/>
      <c r="F152" s="311"/>
    </row>
    <row r="153" spans="1:6" s="308" customFormat="1" ht="12">
      <c r="A153" s="314"/>
      <c r="B153" s="309"/>
      <c r="C153" s="309"/>
      <c r="D153" s="309"/>
      <c r="E153" s="309"/>
      <c r="F153" s="311"/>
    </row>
    <row r="154" spans="1:6" s="308" customFormat="1" ht="12">
      <c r="A154" s="314"/>
      <c r="B154" s="309"/>
      <c r="C154" s="309"/>
      <c r="D154" s="309"/>
      <c r="E154" s="309"/>
      <c r="F154" s="311"/>
    </row>
    <row r="155" spans="1:6" s="308" customFormat="1" ht="12">
      <c r="A155" s="314"/>
      <c r="B155" s="309"/>
      <c r="C155" s="309"/>
      <c r="D155" s="309"/>
      <c r="E155" s="309"/>
      <c r="F155" s="311"/>
    </row>
    <row r="156" spans="1:6" s="308" customFormat="1" ht="12">
      <c r="A156" s="314"/>
      <c r="B156" s="309"/>
      <c r="C156" s="309"/>
      <c r="D156" s="309"/>
      <c r="E156" s="309"/>
      <c r="F156" s="311"/>
    </row>
    <row r="157" spans="1:6" s="308" customFormat="1" ht="12">
      <c r="A157" s="314"/>
      <c r="B157" s="309"/>
      <c r="C157" s="309"/>
      <c r="D157" s="309"/>
      <c r="E157" s="309"/>
      <c r="F157" s="311"/>
    </row>
    <row r="158" spans="1:6" s="308" customFormat="1" ht="12">
      <c r="A158" s="314"/>
      <c r="B158" s="309"/>
      <c r="C158" s="309"/>
      <c r="D158" s="309"/>
      <c r="E158" s="309"/>
      <c r="F158" s="311"/>
    </row>
    <row r="159" spans="1:6" s="308" customFormat="1" ht="12">
      <c r="A159" s="314"/>
      <c r="B159" s="309"/>
      <c r="C159" s="309"/>
      <c r="D159" s="309"/>
      <c r="E159" s="309"/>
      <c r="F159" s="311"/>
    </row>
    <row r="160" spans="1:6" s="308" customFormat="1" ht="12">
      <c r="A160" s="314"/>
      <c r="B160" s="309"/>
      <c r="C160" s="309"/>
      <c r="D160" s="309"/>
      <c r="E160" s="309"/>
      <c r="F160" s="311"/>
    </row>
    <row r="161" spans="1:6" s="308" customFormat="1" ht="12">
      <c r="A161" s="314"/>
      <c r="B161" s="309"/>
      <c r="C161" s="309"/>
      <c r="D161" s="309"/>
      <c r="E161" s="309"/>
      <c r="F161" s="311"/>
    </row>
    <row r="162" spans="1:6" s="308" customFormat="1" ht="12">
      <c r="A162" s="314"/>
      <c r="B162" s="309"/>
      <c r="C162" s="309"/>
      <c r="D162" s="309"/>
      <c r="E162" s="309"/>
      <c r="F162" s="311"/>
    </row>
    <row r="163" spans="1:6" s="308" customFormat="1" ht="12">
      <c r="A163" s="314"/>
      <c r="B163" s="309"/>
      <c r="C163" s="309"/>
      <c r="D163" s="309"/>
      <c r="E163" s="309"/>
      <c r="F163" s="311"/>
    </row>
    <row r="164" spans="1:6" s="308" customFormat="1" ht="12">
      <c r="A164" s="314"/>
      <c r="B164" s="309"/>
      <c r="C164" s="309"/>
      <c r="D164" s="309"/>
      <c r="E164" s="309"/>
      <c r="F164" s="311"/>
    </row>
    <row r="165" spans="1:6" s="308" customFormat="1" ht="12">
      <c r="A165" s="314"/>
      <c r="B165" s="309"/>
      <c r="C165" s="309"/>
      <c r="D165" s="309"/>
      <c r="E165" s="309"/>
      <c r="F165" s="311"/>
    </row>
    <row r="166" spans="1:6" s="308" customFormat="1" ht="12">
      <c r="A166" s="314"/>
      <c r="B166" s="309"/>
      <c r="C166" s="309"/>
      <c r="D166" s="309"/>
      <c r="E166" s="309"/>
      <c r="F166" s="311"/>
    </row>
    <row r="167" spans="1:6" s="308" customFormat="1" ht="12">
      <c r="A167" s="314"/>
      <c r="B167" s="309"/>
      <c r="C167" s="309"/>
      <c r="D167" s="309"/>
      <c r="E167" s="309"/>
      <c r="F167" s="311"/>
    </row>
    <row r="168" spans="1:6" s="308" customFormat="1" ht="12">
      <c r="A168" s="314"/>
      <c r="B168" s="309"/>
      <c r="C168" s="309"/>
      <c r="D168" s="309"/>
      <c r="E168" s="309"/>
      <c r="F168" s="311"/>
    </row>
    <row r="169" spans="1:6" s="308" customFormat="1" ht="12">
      <c r="A169" s="314"/>
      <c r="B169" s="309"/>
      <c r="C169" s="309"/>
      <c r="D169" s="309"/>
      <c r="E169" s="309"/>
      <c r="F169" s="311"/>
    </row>
    <row r="170" spans="1:6" s="308" customFormat="1" ht="12">
      <c r="A170" s="314"/>
      <c r="B170" s="309"/>
      <c r="C170" s="309"/>
      <c r="D170" s="309"/>
      <c r="E170" s="309"/>
      <c r="F170" s="311"/>
    </row>
    <row r="171" spans="1:6" s="308" customFormat="1" ht="12">
      <c r="A171" s="314"/>
      <c r="B171" s="309"/>
      <c r="C171" s="309"/>
      <c r="D171" s="309"/>
      <c r="E171" s="309"/>
      <c r="F171" s="311"/>
    </row>
    <row r="172" spans="1:6" s="308" customFormat="1" ht="12">
      <c r="A172" s="314"/>
      <c r="B172" s="309"/>
      <c r="C172" s="309"/>
      <c r="D172" s="309"/>
      <c r="E172" s="309"/>
      <c r="F172" s="311"/>
    </row>
    <row r="173" spans="1:6" s="308" customFormat="1" ht="12">
      <c r="A173" s="314"/>
      <c r="B173" s="309"/>
      <c r="C173" s="309"/>
      <c r="D173" s="309"/>
      <c r="E173" s="309"/>
      <c r="F173" s="311"/>
    </row>
    <row r="174" spans="1:6" s="308" customFormat="1" ht="12">
      <c r="A174" s="314"/>
      <c r="B174" s="309"/>
      <c r="C174" s="309"/>
      <c r="D174" s="309"/>
      <c r="E174" s="309"/>
      <c r="F174" s="311"/>
    </row>
    <row r="175" spans="1:6" s="308" customFormat="1" ht="12">
      <c r="A175" s="314"/>
      <c r="B175" s="309"/>
      <c r="C175" s="309"/>
      <c r="D175" s="309"/>
      <c r="E175" s="309"/>
      <c r="F175" s="311"/>
    </row>
    <row r="176" spans="1:6" s="308" customFormat="1" ht="12">
      <c r="A176" s="314"/>
      <c r="B176" s="309"/>
      <c r="C176" s="309"/>
      <c r="D176" s="309"/>
      <c r="E176" s="309"/>
      <c r="F176" s="311"/>
    </row>
    <row r="177" spans="1:6" s="308" customFormat="1" ht="12">
      <c r="A177" s="314"/>
      <c r="B177" s="309"/>
      <c r="C177" s="309"/>
      <c r="D177" s="309"/>
      <c r="E177" s="309"/>
      <c r="F177" s="311"/>
    </row>
    <row r="178" spans="1:6" s="308" customFormat="1" ht="12">
      <c r="A178" s="314"/>
      <c r="B178" s="309"/>
      <c r="C178" s="309"/>
      <c r="D178" s="309"/>
      <c r="E178" s="309"/>
      <c r="F178" s="311"/>
    </row>
    <row r="179" spans="1:6" s="308" customFormat="1" ht="12">
      <c r="A179" s="314"/>
      <c r="B179" s="309"/>
      <c r="C179" s="309"/>
      <c r="D179" s="309"/>
      <c r="E179" s="309"/>
      <c r="F179" s="311"/>
    </row>
    <row r="180" spans="1:6" s="308" customFormat="1" ht="12">
      <c r="A180" s="314"/>
      <c r="B180" s="309"/>
      <c r="C180" s="309"/>
      <c r="D180" s="309"/>
      <c r="E180" s="309"/>
      <c r="F180" s="311"/>
    </row>
    <row r="181" spans="1:6" s="308" customFormat="1" ht="12">
      <c r="A181" s="314"/>
      <c r="B181" s="309"/>
      <c r="C181" s="309"/>
      <c r="D181" s="309"/>
      <c r="E181" s="309"/>
      <c r="F181" s="311"/>
    </row>
    <row r="182" spans="1:6" s="308" customFormat="1" ht="12">
      <c r="A182" s="314"/>
      <c r="B182" s="309"/>
      <c r="C182" s="309"/>
      <c r="D182" s="309"/>
      <c r="E182" s="309"/>
      <c r="F182" s="311"/>
    </row>
    <row r="183" spans="1:6" s="308" customFormat="1" ht="12">
      <c r="A183" s="314"/>
      <c r="B183" s="309"/>
      <c r="C183" s="309"/>
      <c r="D183" s="309"/>
      <c r="E183" s="309"/>
      <c r="F183" s="311"/>
    </row>
    <row r="184" spans="1:6" s="308" customFormat="1" ht="12">
      <c r="A184" s="314"/>
      <c r="B184" s="309"/>
      <c r="C184" s="309"/>
      <c r="D184" s="309"/>
      <c r="E184" s="309"/>
      <c r="F184" s="311"/>
    </row>
    <row r="185" spans="1:6" s="308" customFormat="1" ht="12">
      <c r="A185" s="314"/>
      <c r="B185" s="309"/>
      <c r="C185" s="309"/>
      <c r="D185" s="309"/>
      <c r="E185" s="309"/>
      <c r="F185" s="311"/>
    </row>
    <row r="186" spans="1:6" s="308" customFormat="1" ht="12">
      <c r="A186" s="314"/>
      <c r="B186" s="309"/>
      <c r="C186" s="309"/>
      <c r="D186" s="309"/>
      <c r="E186" s="309"/>
      <c r="F186" s="311"/>
    </row>
    <row r="187" spans="1:6" s="308" customFormat="1" ht="12">
      <c r="A187" s="314"/>
      <c r="B187" s="309"/>
      <c r="C187" s="309"/>
      <c r="D187" s="309"/>
      <c r="E187" s="309"/>
      <c r="F187" s="311"/>
    </row>
    <row r="188" spans="1:6" s="308" customFormat="1" ht="12">
      <c r="A188" s="314"/>
      <c r="B188" s="309"/>
      <c r="C188" s="309"/>
      <c r="D188" s="309"/>
      <c r="E188" s="309"/>
      <c r="F188" s="311"/>
    </row>
    <row r="189" spans="1:6" s="308" customFormat="1" ht="12">
      <c r="A189" s="314"/>
      <c r="B189" s="309"/>
      <c r="C189" s="309"/>
      <c r="D189" s="309"/>
      <c r="E189" s="309"/>
      <c r="F189" s="311"/>
    </row>
    <row r="190" spans="1:6" s="308" customFormat="1" ht="12">
      <c r="A190" s="314"/>
      <c r="B190" s="309"/>
      <c r="C190" s="309"/>
      <c r="D190" s="309"/>
      <c r="E190" s="309"/>
      <c r="F190" s="311"/>
    </row>
    <row r="191" spans="1:6" s="308" customFormat="1" ht="12">
      <c r="A191" s="314"/>
      <c r="B191" s="309"/>
      <c r="C191" s="309"/>
      <c r="D191" s="309"/>
      <c r="E191" s="309"/>
      <c r="F191" s="311"/>
    </row>
    <row r="192" spans="1:6" s="308" customFormat="1" ht="12">
      <c r="A192" s="314"/>
      <c r="B192" s="309"/>
      <c r="C192" s="309"/>
      <c r="D192" s="309"/>
      <c r="E192" s="309"/>
      <c r="F192" s="311"/>
    </row>
    <row r="193" spans="1:6" s="308" customFormat="1" ht="12">
      <c r="A193" s="314"/>
      <c r="B193" s="309"/>
      <c r="C193" s="309"/>
      <c r="D193" s="309"/>
      <c r="E193" s="309"/>
      <c r="F193" s="311"/>
    </row>
    <row r="194" spans="1:6" s="308" customFormat="1" ht="12">
      <c r="A194" s="314"/>
      <c r="B194" s="309"/>
      <c r="C194" s="309"/>
      <c r="D194" s="309"/>
      <c r="E194" s="309"/>
      <c r="F194" s="311"/>
    </row>
    <row r="195" spans="1:6" s="308" customFormat="1" ht="12">
      <c r="A195" s="314"/>
      <c r="B195" s="309"/>
      <c r="C195" s="309"/>
      <c r="D195" s="309"/>
      <c r="E195" s="309"/>
      <c r="F195" s="311"/>
    </row>
    <row r="196" spans="1:6" s="308" customFormat="1" ht="12">
      <c r="A196" s="314"/>
      <c r="B196" s="309"/>
      <c r="C196" s="309"/>
      <c r="D196" s="309"/>
      <c r="E196" s="309"/>
      <c r="F196" s="311"/>
    </row>
    <row r="197" spans="1:6" s="308" customFormat="1" ht="12">
      <c r="A197" s="314"/>
      <c r="B197" s="309"/>
      <c r="C197" s="309"/>
      <c r="D197" s="309"/>
      <c r="E197" s="309"/>
      <c r="F197" s="311"/>
    </row>
    <row r="198" spans="1:6" s="308" customFormat="1" ht="12">
      <c r="A198" s="314"/>
      <c r="B198" s="309"/>
      <c r="C198" s="309"/>
      <c r="D198" s="309"/>
      <c r="E198" s="309"/>
      <c r="F198" s="311"/>
    </row>
    <row r="199" spans="1:6" s="308" customFormat="1" ht="12">
      <c r="A199" s="314"/>
      <c r="B199" s="309"/>
      <c r="C199" s="309"/>
      <c r="D199" s="309"/>
      <c r="E199" s="309"/>
      <c r="F199" s="311"/>
    </row>
    <row r="200" spans="1:6" s="308" customFormat="1" ht="12">
      <c r="A200" s="314"/>
      <c r="B200" s="309"/>
      <c r="C200" s="309"/>
      <c r="D200" s="309"/>
      <c r="E200" s="309"/>
      <c r="F200" s="311"/>
    </row>
    <row r="201" spans="1:6" s="308" customFormat="1" ht="12">
      <c r="A201" s="314"/>
      <c r="B201" s="309"/>
      <c r="C201" s="309"/>
      <c r="D201" s="309"/>
      <c r="E201" s="309"/>
      <c r="F201" s="311"/>
    </row>
    <row r="202" spans="1:6" s="308" customFormat="1" ht="12">
      <c r="A202" s="314"/>
      <c r="B202" s="309"/>
      <c r="C202" s="309"/>
      <c r="D202" s="309"/>
      <c r="E202" s="309"/>
      <c r="F202" s="311"/>
    </row>
    <row r="203" spans="1:6" s="308" customFormat="1" ht="12">
      <c r="A203" s="314"/>
      <c r="B203" s="309"/>
      <c r="C203" s="309"/>
      <c r="D203" s="309"/>
      <c r="E203" s="309"/>
      <c r="F203" s="311"/>
    </row>
    <row r="204" spans="1:6" s="308" customFormat="1" ht="12">
      <c r="A204" s="314"/>
      <c r="B204" s="309"/>
      <c r="C204" s="309"/>
      <c r="D204" s="309"/>
      <c r="E204" s="309"/>
      <c r="F204" s="311"/>
    </row>
    <row r="205" spans="1:6" s="308" customFormat="1" ht="12">
      <c r="A205" s="314"/>
      <c r="B205" s="309"/>
      <c r="C205" s="309"/>
      <c r="D205" s="309"/>
      <c r="E205" s="309"/>
      <c r="F205" s="311"/>
    </row>
    <row r="206" spans="1:6" s="308" customFormat="1" ht="12">
      <c r="A206" s="314"/>
      <c r="B206" s="309"/>
      <c r="C206" s="309"/>
      <c r="D206" s="309"/>
      <c r="E206" s="309"/>
      <c r="F206" s="311"/>
    </row>
    <row r="207" spans="1:6" s="308" customFormat="1" ht="12">
      <c r="A207" s="314"/>
      <c r="B207" s="309"/>
      <c r="C207" s="309"/>
      <c r="D207" s="309"/>
      <c r="E207" s="309"/>
      <c r="F207" s="311"/>
    </row>
    <row r="208" spans="1:6" s="308" customFormat="1" ht="12">
      <c r="A208" s="314"/>
      <c r="B208" s="309"/>
      <c r="C208" s="309"/>
      <c r="D208" s="309"/>
      <c r="E208" s="309"/>
      <c r="F208" s="311"/>
    </row>
  </sheetData>
  <sheetProtection/>
  <mergeCells count="18">
    <mergeCell ref="A14:G14"/>
    <mergeCell ref="D4:G4"/>
    <mergeCell ref="D5:G5"/>
    <mergeCell ref="D7:G7"/>
    <mergeCell ref="D8:G8"/>
    <mergeCell ref="D9:G9"/>
    <mergeCell ref="D10:G10"/>
    <mergeCell ref="D11:G11"/>
    <mergeCell ref="A33:G33"/>
    <mergeCell ref="A35:E35"/>
    <mergeCell ref="A37:E37"/>
    <mergeCell ref="D1:G1"/>
    <mergeCell ref="D2:G2"/>
    <mergeCell ref="D3:G3"/>
    <mergeCell ref="A16:G16"/>
    <mergeCell ref="A20:B20"/>
    <mergeCell ref="A21:B21"/>
    <mergeCell ref="A13:G13"/>
  </mergeCells>
  <printOptions/>
  <pageMargins left="0.6299212598425197" right="0.2362204724409449" top="0.5118110236220472" bottom="0.4724409448818898"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I120"/>
  <sheetViews>
    <sheetView zoomScalePageLayoutView="0" workbookViewId="0" topLeftCell="A1">
      <selection activeCell="I8" sqref="I8"/>
    </sheetView>
  </sheetViews>
  <sheetFormatPr defaultColWidth="9.00390625" defaultRowHeight="12.75"/>
  <cols>
    <col min="1" max="1" width="42.75390625" style="43" customWidth="1"/>
    <col min="2" max="2" width="7.25390625" style="43" customWidth="1"/>
    <col min="3" max="3" width="6.625" style="43" customWidth="1"/>
    <col min="4" max="4" width="6.875" style="43" customWidth="1"/>
    <col min="5" max="5" width="8.25390625" style="43" customWidth="1"/>
    <col min="6" max="6" width="9.75390625" style="43" customWidth="1"/>
    <col min="7" max="7" width="11.25390625" style="43" customWidth="1"/>
    <col min="8" max="8" width="10.25390625" style="43" customWidth="1"/>
    <col min="9" max="9" width="17.625" style="43" customWidth="1"/>
    <col min="10" max="16384" width="9.125" style="43" customWidth="1"/>
  </cols>
  <sheetData>
    <row r="1" ht="15">
      <c r="I1" s="394" t="s">
        <v>832</v>
      </c>
    </row>
    <row r="2" ht="15">
      <c r="I2" s="394" t="s">
        <v>831</v>
      </c>
    </row>
    <row r="3" ht="15">
      <c r="I3" s="394" t="s">
        <v>830</v>
      </c>
    </row>
    <row r="4" ht="15">
      <c r="I4" s="394" t="s">
        <v>1702</v>
      </c>
    </row>
    <row r="6" ht="15">
      <c r="I6" s="394" t="s">
        <v>832</v>
      </c>
    </row>
    <row r="7" ht="15">
      <c r="I7" s="394" t="s">
        <v>831</v>
      </c>
    </row>
    <row r="8" ht="15">
      <c r="I8" s="394" t="s">
        <v>830</v>
      </c>
    </row>
    <row r="9" ht="15">
      <c r="I9" s="394" t="s">
        <v>1481</v>
      </c>
    </row>
    <row r="10" spans="8:9" ht="6.75" customHeight="1">
      <c r="H10" s="602"/>
      <c r="I10" s="603"/>
    </row>
    <row r="11" spans="8:9" ht="12" customHeight="1">
      <c r="H11" s="85"/>
      <c r="I11" s="381"/>
    </row>
    <row r="12" spans="1:9" ht="21.75" customHeight="1">
      <c r="A12" s="612" t="s">
        <v>829</v>
      </c>
      <c r="B12" s="613"/>
      <c r="C12" s="613"/>
      <c r="D12" s="613"/>
      <c r="E12" s="613"/>
      <c r="F12" s="613"/>
      <c r="G12" s="613"/>
      <c r="H12" s="613"/>
      <c r="I12" s="613"/>
    </row>
    <row r="13" spans="1:9" ht="16.5" customHeight="1">
      <c r="A13" s="84"/>
      <c r="B13" s="84"/>
      <c r="C13" s="84"/>
      <c r="D13" s="84"/>
      <c r="E13" s="84"/>
      <c r="F13" s="84"/>
      <c r="G13" s="84"/>
      <c r="H13" s="84"/>
      <c r="I13" s="83" t="s">
        <v>828</v>
      </c>
    </row>
    <row r="14" spans="1:9" ht="13.5" customHeight="1">
      <c r="A14" s="604" t="s">
        <v>827</v>
      </c>
      <c r="B14" s="82" t="s">
        <v>826</v>
      </c>
      <c r="C14" s="82"/>
      <c r="D14" s="82"/>
      <c r="E14" s="82"/>
      <c r="F14" s="82"/>
      <c r="G14" s="82"/>
      <c r="H14" s="82"/>
      <c r="I14" s="607" t="s">
        <v>825</v>
      </c>
    </row>
    <row r="15" spans="1:9" ht="12.75" customHeight="1">
      <c r="A15" s="605"/>
      <c r="B15" s="610" t="s">
        <v>824</v>
      </c>
      <c r="C15" s="81" t="s">
        <v>823</v>
      </c>
      <c r="D15" s="81"/>
      <c r="E15" s="81"/>
      <c r="F15" s="81"/>
      <c r="G15" s="610" t="s">
        <v>822</v>
      </c>
      <c r="H15" s="610" t="s">
        <v>821</v>
      </c>
      <c r="I15" s="608"/>
    </row>
    <row r="16" spans="1:9" ht="61.5" customHeight="1">
      <c r="A16" s="606"/>
      <c r="B16" s="611"/>
      <c r="C16" s="80" t="s">
        <v>820</v>
      </c>
      <c r="D16" s="80" t="s">
        <v>819</v>
      </c>
      <c r="E16" s="80" t="s">
        <v>818</v>
      </c>
      <c r="F16" s="80" t="s">
        <v>817</v>
      </c>
      <c r="G16" s="611"/>
      <c r="H16" s="611"/>
      <c r="I16" s="609"/>
    </row>
    <row r="17" spans="1:9" s="76" customFormat="1" ht="12.75" customHeight="1">
      <c r="A17" s="79">
        <v>1</v>
      </c>
      <c r="B17" s="78">
        <v>2</v>
      </c>
      <c r="C17" s="78">
        <v>3</v>
      </c>
      <c r="D17" s="78">
        <v>4</v>
      </c>
      <c r="E17" s="78">
        <v>5</v>
      </c>
      <c r="F17" s="78">
        <v>6</v>
      </c>
      <c r="G17" s="78">
        <v>7</v>
      </c>
      <c r="H17" s="78">
        <v>8</v>
      </c>
      <c r="I17" s="77">
        <v>9</v>
      </c>
    </row>
    <row r="18" spans="1:9" ht="15">
      <c r="A18" s="75" t="s">
        <v>816</v>
      </c>
      <c r="B18" s="74" t="s">
        <v>1529</v>
      </c>
      <c r="C18" s="73" t="s">
        <v>736</v>
      </c>
      <c r="D18" s="71" t="s">
        <v>1531</v>
      </c>
      <c r="E18" s="72" t="s">
        <v>1532</v>
      </c>
      <c r="F18" s="71" t="s">
        <v>1531</v>
      </c>
      <c r="G18" s="71" t="s">
        <v>1530</v>
      </c>
      <c r="H18" s="71" t="s">
        <v>1529</v>
      </c>
      <c r="I18" s="393">
        <f>I19+I23+I28+I35+I39+I40+I46+I48+I51+I53+I64+I67</f>
        <v>3388195.8377700006</v>
      </c>
    </row>
    <row r="19" spans="1:9" ht="15">
      <c r="A19" s="70" t="s">
        <v>815</v>
      </c>
      <c r="B19" s="69" t="s">
        <v>1529</v>
      </c>
      <c r="C19" s="68" t="s">
        <v>736</v>
      </c>
      <c r="D19" s="66" t="s">
        <v>743</v>
      </c>
      <c r="E19" s="67" t="s">
        <v>1532</v>
      </c>
      <c r="F19" s="66" t="s">
        <v>1531</v>
      </c>
      <c r="G19" s="66" t="s">
        <v>1530</v>
      </c>
      <c r="H19" s="66" t="s">
        <v>1529</v>
      </c>
      <c r="I19" s="383">
        <f>I21+I22</f>
        <v>2486084</v>
      </c>
    </row>
    <row r="20" spans="1:9" ht="15">
      <c r="A20" s="64" t="s">
        <v>814</v>
      </c>
      <c r="B20" s="63" t="s">
        <v>1529</v>
      </c>
      <c r="C20" s="62" t="s">
        <v>736</v>
      </c>
      <c r="D20" s="60" t="s">
        <v>743</v>
      </c>
      <c r="E20" s="61" t="s">
        <v>813</v>
      </c>
      <c r="F20" s="60" t="s">
        <v>1531</v>
      </c>
      <c r="G20" s="60" t="s">
        <v>1530</v>
      </c>
      <c r="H20" s="60" t="s">
        <v>784</v>
      </c>
      <c r="I20" s="59">
        <v>211284</v>
      </c>
    </row>
    <row r="21" spans="1:9" ht="31.5" customHeight="1">
      <c r="A21" s="64" t="s">
        <v>812</v>
      </c>
      <c r="B21" s="63" t="s">
        <v>1529</v>
      </c>
      <c r="C21" s="62" t="s">
        <v>736</v>
      </c>
      <c r="D21" s="60" t="s">
        <v>743</v>
      </c>
      <c r="E21" s="61" t="s">
        <v>811</v>
      </c>
      <c r="F21" s="60" t="s">
        <v>1544</v>
      </c>
      <c r="G21" s="60" t="s">
        <v>1530</v>
      </c>
      <c r="H21" s="60" t="s">
        <v>784</v>
      </c>
      <c r="I21" s="59">
        <v>211284</v>
      </c>
    </row>
    <row r="22" spans="1:9" ht="15">
      <c r="A22" s="64" t="s">
        <v>810</v>
      </c>
      <c r="B22" s="63" t="s">
        <v>1529</v>
      </c>
      <c r="C22" s="62" t="s">
        <v>736</v>
      </c>
      <c r="D22" s="60" t="s">
        <v>743</v>
      </c>
      <c r="E22" s="61" t="s">
        <v>809</v>
      </c>
      <c r="F22" s="60" t="s">
        <v>1531</v>
      </c>
      <c r="G22" s="60" t="s">
        <v>1530</v>
      </c>
      <c r="H22" s="60" t="s">
        <v>784</v>
      </c>
      <c r="I22" s="384">
        <v>2274800</v>
      </c>
    </row>
    <row r="23" spans="1:9" ht="15">
      <c r="A23" s="70" t="s">
        <v>808</v>
      </c>
      <c r="B23" s="69" t="s">
        <v>1529</v>
      </c>
      <c r="C23" s="68" t="s">
        <v>736</v>
      </c>
      <c r="D23" s="66" t="s">
        <v>803</v>
      </c>
      <c r="E23" s="67" t="s">
        <v>1532</v>
      </c>
      <c r="F23" s="66" t="s">
        <v>1531</v>
      </c>
      <c r="G23" s="66" t="s">
        <v>1530</v>
      </c>
      <c r="H23" s="66" t="s">
        <v>1529</v>
      </c>
      <c r="I23" s="383">
        <f>I24+I26+I27</f>
        <v>343055</v>
      </c>
    </row>
    <row r="24" spans="1:9" ht="45">
      <c r="A24" s="64" t="s">
        <v>807</v>
      </c>
      <c r="B24" s="63" t="s">
        <v>1529</v>
      </c>
      <c r="C24" s="62" t="s">
        <v>736</v>
      </c>
      <c r="D24" s="60" t="s">
        <v>803</v>
      </c>
      <c r="E24" s="61" t="s">
        <v>798</v>
      </c>
      <c r="F24" s="60" t="s">
        <v>1531</v>
      </c>
      <c r="G24" s="60" t="s">
        <v>1530</v>
      </c>
      <c r="H24" s="60" t="s">
        <v>784</v>
      </c>
      <c r="I24" s="384">
        <v>67538</v>
      </c>
    </row>
    <row r="25" spans="1:9" ht="45">
      <c r="A25" s="64" t="s">
        <v>1417</v>
      </c>
      <c r="B25" s="63" t="s">
        <v>1529</v>
      </c>
      <c r="C25" s="62" t="s">
        <v>736</v>
      </c>
      <c r="D25" s="60" t="s">
        <v>803</v>
      </c>
      <c r="E25" s="61" t="s">
        <v>806</v>
      </c>
      <c r="F25" s="60" t="s">
        <v>743</v>
      </c>
      <c r="G25" s="60" t="s">
        <v>1530</v>
      </c>
      <c r="H25" s="60" t="s">
        <v>784</v>
      </c>
      <c r="I25" s="59">
        <v>67538</v>
      </c>
    </row>
    <row r="26" spans="1:9" ht="30">
      <c r="A26" s="64" t="s">
        <v>805</v>
      </c>
      <c r="B26" s="63" t="s">
        <v>1529</v>
      </c>
      <c r="C26" s="62" t="s">
        <v>736</v>
      </c>
      <c r="D26" s="60" t="s">
        <v>803</v>
      </c>
      <c r="E26" s="61" t="s">
        <v>804</v>
      </c>
      <c r="F26" s="60" t="s">
        <v>1544</v>
      </c>
      <c r="G26" s="60" t="s">
        <v>1530</v>
      </c>
      <c r="H26" s="60" t="s">
        <v>784</v>
      </c>
      <c r="I26" s="59">
        <v>268377</v>
      </c>
    </row>
    <row r="27" spans="1:9" ht="15">
      <c r="A27" s="64" t="s">
        <v>1425</v>
      </c>
      <c r="B27" s="63" t="s">
        <v>1529</v>
      </c>
      <c r="C27" s="62" t="s">
        <v>736</v>
      </c>
      <c r="D27" s="60" t="s">
        <v>803</v>
      </c>
      <c r="E27" s="61" t="s">
        <v>802</v>
      </c>
      <c r="F27" s="60" t="s">
        <v>743</v>
      </c>
      <c r="G27" s="60" t="s">
        <v>1530</v>
      </c>
      <c r="H27" s="60" t="s">
        <v>784</v>
      </c>
      <c r="I27" s="59">
        <v>7140</v>
      </c>
    </row>
    <row r="28" spans="1:9" ht="15">
      <c r="A28" s="70" t="s">
        <v>801</v>
      </c>
      <c r="B28" s="69" t="s">
        <v>1529</v>
      </c>
      <c r="C28" s="68" t="s">
        <v>736</v>
      </c>
      <c r="D28" s="66" t="s">
        <v>793</v>
      </c>
      <c r="E28" s="67" t="s">
        <v>1532</v>
      </c>
      <c r="F28" s="66" t="s">
        <v>1531</v>
      </c>
      <c r="G28" s="66" t="s">
        <v>1530</v>
      </c>
      <c r="H28" s="66" t="s">
        <v>1529</v>
      </c>
      <c r="I28" s="383">
        <f>I29+I31+I33</f>
        <v>206802.5186</v>
      </c>
    </row>
    <row r="29" spans="1:9" ht="15">
      <c r="A29" s="64" t="s">
        <v>800</v>
      </c>
      <c r="B29" s="63" t="s">
        <v>1529</v>
      </c>
      <c r="C29" s="62" t="s">
        <v>736</v>
      </c>
      <c r="D29" s="60" t="s">
        <v>793</v>
      </c>
      <c r="E29" s="61" t="s">
        <v>798</v>
      </c>
      <c r="F29" s="60" t="s">
        <v>1531</v>
      </c>
      <c r="G29" s="60" t="s">
        <v>1530</v>
      </c>
      <c r="H29" s="60" t="s">
        <v>784</v>
      </c>
      <c r="I29" s="59">
        <v>29200</v>
      </c>
    </row>
    <row r="30" spans="1:9" ht="60">
      <c r="A30" s="64" t="s">
        <v>799</v>
      </c>
      <c r="B30" s="63" t="s">
        <v>1529</v>
      </c>
      <c r="C30" s="62" t="s">
        <v>736</v>
      </c>
      <c r="D30" s="60" t="s">
        <v>793</v>
      </c>
      <c r="E30" s="61" t="s">
        <v>798</v>
      </c>
      <c r="F30" s="60" t="s">
        <v>1536</v>
      </c>
      <c r="G30" s="60" t="s">
        <v>1530</v>
      </c>
      <c r="H30" s="60" t="s">
        <v>784</v>
      </c>
      <c r="I30" s="59">
        <v>29200</v>
      </c>
    </row>
    <row r="31" spans="1:9" ht="15">
      <c r="A31" s="64" t="s">
        <v>797</v>
      </c>
      <c r="B31" s="63" t="s">
        <v>1529</v>
      </c>
      <c r="C31" s="62" t="s">
        <v>736</v>
      </c>
      <c r="D31" s="60" t="s">
        <v>793</v>
      </c>
      <c r="E31" s="61" t="s">
        <v>796</v>
      </c>
      <c r="F31" s="60" t="s">
        <v>1531</v>
      </c>
      <c r="G31" s="60" t="s">
        <v>1530</v>
      </c>
      <c r="H31" s="60" t="s">
        <v>784</v>
      </c>
      <c r="I31" s="59">
        <v>68567</v>
      </c>
    </row>
    <row r="32" spans="1:9" ht="43.5" customHeight="1">
      <c r="A32" s="64" t="s">
        <v>1429</v>
      </c>
      <c r="B32" s="63" t="s">
        <v>1529</v>
      </c>
      <c r="C32" s="62" t="s">
        <v>736</v>
      </c>
      <c r="D32" s="60" t="s">
        <v>793</v>
      </c>
      <c r="E32" s="61" t="s">
        <v>795</v>
      </c>
      <c r="F32" s="60" t="s">
        <v>1544</v>
      </c>
      <c r="G32" s="60" t="s">
        <v>1530</v>
      </c>
      <c r="H32" s="60" t="s">
        <v>784</v>
      </c>
      <c r="I32" s="59">
        <v>68567</v>
      </c>
    </row>
    <row r="33" spans="1:9" ht="16.5" customHeight="1">
      <c r="A33" s="70" t="s">
        <v>794</v>
      </c>
      <c r="B33" s="69" t="s">
        <v>1529</v>
      </c>
      <c r="C33" s="68" t="s">
        <v>736</v>
      </c>
      <c r="D33" s="66" t="s">
        <v>793</v>
      </c>
      <c r="E33" s="67">
        <v>6000</v>
      </c>
      <c r="F33" s="66" t="s">
        <v>1531</v>
      </c>
      <c r="G33" s="66" t="s">
        <v>1530</v>
      </c>
      <c r="H33" s="66" t="s">
        <v>784</v>
      </c>
      <c r="I33" s="65">
        <v>109035.5186</v>
      </c>
    </row>
    <row r="34" spans="1:9" ht="90" customHeight="1">
      <c r="A34" s="64" t="s">
        <v>1431</v>
      </c>
      <c r="B34" s="63" t="s">
        <v>1529</v>
      </c>
      <c r="C34" s="62" t="s">
        <v>736</v>
      </c>
      <c r="D34" s="60" t="s">
        <v>793</v>
      </c>
      <c r="E34" s="61" t="s">
        <v>792</v>
      </c>
      <c r="F34" s="60" t="s">
        <v>1536</v>
      </c>
      <c r="G34" s="60" t="s">
        <v>1530</v>
      </c>
      <c r="H34" s="60" t="s">
        <v>784</v>
      </c>
      <c r="I34" s="59">
        <v>109035.5186</v>
      </c>
    </row>
    <row r="35" spans="1:9" ht="15">
      <c r="A35" s="70" t="s">
        <v>791</v>
      </c>
      <c r="B35" s="69" t="s">
        <v>1529</v>
      </c>
      <c r="C35" s="68" t="s">
        <v>736</v>
      </c>
      <c r="D35" s="66" t="s">
        <v>786</v>
      </c>
      <c r="E35" s="67" t="s">
        <v>1532</v>
      </c>
      <c r="F35" s="66" t="s">
        <v>1531</v>
      </c>
      <c r="G35" s="66" t="s">
        <v>1530</v>
      </c>
      <c r="H35" s="66" t="s">
        <v>1529</v>
      </c>
      <c r="I35" s="383">
        <f>I36+I37+I38</f>
        <v>31310</v>
      </c>
    </row>
    <row r="36" spans="1:9" ht="45">
      <c r="A36" s="64" t="s">
        <v>790</v>
      </c>
      <c r="B36" s="63" t="s">
        <v>1529</v>
      </c>
      <c r="C36" s="62" t="s">
        <v>736</v>
      </c>
      <c r="D36" s="60" t="s">
        <v>786</v>
      </c>
      <c r="E36" s="61" t="s">
        <v>789</v>
      </c>
      <c r="F36" s="60" t="s">
        <v>743</v>
      </c>
      <c r="G36" s="60" t="s">
        <v>1530</v>
      </c>
      <c r="H36" s="60" t="s">
        <v>784</v>
      </c>
      <c r="I36" s="59">
        <v>17360</v>
      </c>
    </row>
    <row r="37" spans="1:9" ht="121.5" customHeight="1">
      <c r="A37" s="392" t="s">
        <v>1453</v>
      </c>
      <c r="B37" s="391" t="s">
        <v>1529</v>
      </c>
      <c r="C37" s="390" t="s">
        <v>736</v>
      </c>
      <c r="D37" s="388" t="s">
        <v>786</v>
      </c>
      <c r="E37" s="389" t="s">
        <v>788</v>
      </c>
      <c r="F37" s="388" t="s">
        <v>743</v>
      </c>
      <c r="G37" s="388" t="s">
        <v>1530</v>
      </c>
      <c r="H37" s="388" t="s">
        <v>784</v>
      </c>
      <c r="I37" s="384">
        <v>13860</v>
      </c>
    </row>
    <row r="38" spans="1:9" ht="45">
      <c r="A38" s="64" t="s">
        <v>787</v>
      </c>
      <c r="B38" s="63" t="s">
        <v>1529</v>
      </c>
      <c r="C38" s="62" t="s">
        <v>736</v>
      </c>
      <c r="D38" s="60" t="s">
        <v>786</v>
      </c>
      <c r="E38" s="61" t="s">
        <v>785</v>
      </c>
      <c r="F38" s="60" t="s">
        <v>743</v>
      </c>
      <c r="G38" s="60" t="s">
        <v>1530</v>
      </c>
      <c r="H38" s="60" t="s">
        <v>784</v>
      </c>
      <c r="I38" s="59">
        <v>90</v>
      </c>
    </row>
    <row r="39" spans="1:9" ht="57.75">
      <c r="A39" s="70" t="s">
        <v>783</v>
      </c>
      <c r="B39" s="69" t="s">
        <v>1529</v>
      </c>
      <c r="C39" s="68" t="s">
        <v>736</v>
      </c>
      <c r="D39" s="66" t="s">
        <v>782</v>
      </c>
      <c r="E39" s="67" t="s">
        <v>1532</v>
      </c>
      <c r="F39" s="66" t="s">
        <v>1531</v>
      </c>
      <c r="G39" s="66" t="s">
        <v>1530</v>
      </c>
      <c r="H39" s="66" t="s">
        <v>1529</v>
      </c>
      <c r="I39" s="383">
        <v>240</v>
      </c>
    </row>
    <row r="40" spans="1:9" ht="72">
      <c r="A40" s="70" t="s">
        <v>781</v>
      </c>
      <c r="B40" s="69" t="s">
        <v>1529</v>
      </c>
      <c r="C40" s="68" t="s">
        <v>736</v>
      </c>
      <c r="D40" s="66" t="s">
        <v>772</v>
      </c>
      <c r="E40" s="67" t="s">
        <v>1532</v>
      </c>
      <c r="F40" s="66" t="s">
        <v>1531</v>
      </c>
      <c r="G40" s="66" t="s">
        <v>1530</v>
      </c>
      <c r="H40" s="66" t="s">
        <v>1529</v>
      </c>
      <c r="I40" s="383">
        <f>I41+I42+I43+I44+I45</f>
        <v>173217.0814</v>
      </c>
    </row>
    <row r="41" spans="1:9" ht="60">
      <c r="A41" s="64" t="s">
        <v>780</v>
      </c>
      <c r="B41" s="63" t="s">
        <v>1529</v>
      </c>
      <c r="C41" s="62" t="s">
        <v>736</v>
      </c>
      <c r="D41" s="60" t="s">
        <v>772</v>
      </c>
      <c r="E41" s="61" t="s">
        <v>779</v>
      </c>
      <c r="F41" s="60" t="s">
        <v>1536</v>
      </c>
      <c r="G41" s="60" t="s">
        <v>1530</v>
      </c>
      <c r="H41" s="60" t="s">
        <v>767</v>
      </c>
      <c r="I41" s="384">
        <v>56308</v>
      </c>
    </row>
    <row r="42" spans="1:9" ht="105">
      <c r="A42" s="64" t="s">
        <v>1322</v>
      </c>
      <c r="B42" s="63" t="s">
        <v>1529</v>
      </c>
      <c r="C42" s="62" t="s">
        <v>736</v>
      </c>
      <c r="D42" s="60" t="s">
        <v>772</v>
      </c>
      <c r="E42" s="61" t="s">
        <v>778</v>
      </c>
      <c r="F42" s="60" t="s">
        <v>1536</v>
      </c>
      <c r="G42" s="60" t="s">
        <v>1530</v>
      </c>
      <c r="H42" s="60" t="s">
        <v>767</v>
      </c>
      <c r="I42" s="384">
        <v>94860</v>
      </c>
    </row>
    <row r="43" spans="1:9" ht="151.5" customHeight="1">
      <c r="A43" s="64" t="s">
        <v>777</v>
      </c>
      <c r="B43" s="63" t="s">
        <v>1529</v>
      </c>
      <c r="C43" s="62" t="s">
        <v>736</v>
      </c>
      <c r="D43" s="60" t="s">
        <v>772</v>
      </c>
      <c r="E43" s="61" t="s">
        <v>776</v>
      </c>
      <c r="F43" s="60" t="s">
        <v>1531</v>
      </c>
      <c r="G43" s="60" t="s">
        <v>1530</v>
      </c>
      <c r="H43" s="60" t="s">
        <v>767</v>
      </c>
      <c r="I43" s="384">
        <v>5400</v>
      </c>
    </row>
    <row r="44" spans="1:9" ht="72.75" customHeight="1">
      <c r="A44" s="64" t="s">
        <v>775</v>
      </c>
      <c r="B44" s="63" t="s">
        <v>1529</v>
      </c>
      <c r="C44" s="62" t="s">
        <v>736</v>
      </c>
      <c r="D44" s="60" t="s">
        <v>772</v>
      </c>
      <c r="E44" s="61" t="s">
        <v>774</v>
      </c>
      <c r="F44" s="60" t="s">
        <v>1536</v>
      </c>
      <c r="G44" s="60" t="s">
        <v>1530</v>
      </c>
      <c r="H44" s="60" t="s">
        <v>767</v>
      </c>
      <c r="I44" s="384">
        <v>929</v>
      </c>
    </row>
    <row r="45" spans="1:9" ht="106.5" customHeight="1">
      <c r="A45" s="64" t="s">
        <v>773</v>
      </c>
      <c r="B45" s="63" t="s">
        <v>1529</v>
      </c>
      <c r="C45" s="62" t="s">
        <v>736</v>
      </c>
      <c r="D45" s="60" t="s">
        <v>772</v>
      </c>
      <c r="E45" s="61" t="s">
        <v>771</v>
      </c>
      <c r="F45" s="60" t="s">
        <v>1531</v>
      </c>
      <c r="G45" s="60" t="s">
        <v>1530</v>
      </c>
      <c r="H45" s="60" t="s">
        <v>767</v>
      </c>
      <c r="I45" s="384">
        <v>15720.081400000001</v>
      </c>
    </row>
    <row r="46" spans="1:9" ht="29.25">
      <c r="A46" s="70" t="s">
        <v>770</v>
      </c>
      <c r="B46" s="69" t="s">
        <v>1529</v>
      </c>
      <c r="C46" s="68" t="s">
        <v>736</v>
      </c>
      <c r="D46" s="66" t="s">
        <v>769</v>
      </c>
      <c r="E46" s="67" t="s">
        <v>1532</v>
      </c>
      <c r="F46" s="66" t="s">
        <v>1531</v>
      </c>
      <c r="G46" s="66" t="s">
        <v>1530</v>
      </c>
      <c r="H46" s="66" t="s">
        <v>1529</v>
      </c>
      <c r="I46" s="383">
        <f>I47</f>
        <v>6752</v>
      </c>
    </row>
    <row r="47" spans="1:9" ht="30">
      <c r="A47" s="64" t="s">
        <v>1470</v>
      </c>
      <c r="B47" s="63" t="s">
        <v>1529</v>
      </c>
      <c r="C47" s="62" t="s">
        <v>736</v>
      </c>
      <c r="D47" s="60" t="s">
        <v>769</v>
      </c>
      <c r="E47" s="61" t="s">
        <v>768</v>
      </c>
      <c r="F47" s="60" t="s">
        <v>743</v>
      </c>
      <c r="G47" s="60" t="s">
        <v>1530</v>
      </c>
      <c r="H47" s="60" t="s">
        <v>767</v>
      </c>
      <c r="I47" s="59">
        <v>6752</v>
      </c>
    </row>
    <row r="48" spans="1:9" ht="43.5">
      <c r="A48" s="70" t="s">
        <v>766</v>
      </c>
      <c r="B48" s="69" t="s">
        <v>1529</v>
      </c>
      <c r="C48" s="68" t="s">
        <v>736</v>
      </c>
      <c r="D48" s="66" t="s">
        <v>764</v>
      </c>
      <c r="E48" s="67" t="s">
        <v>1532</v>
      </c>
      <c r="F48" s="66" t="s">
        <v>1531</v>
      </c>
      <c r="G48" s="66" t="s">
        <v>1530</v>
      </c>
      <c r="H48" s="66" t="s">
        <v>1529</v>
      </c>
      <c r="I48" s="383">
        <f>I49</f>
        <v>29308.262</v>
      </c>
    </row>
    <row r="49" spans="1:9" ht="30">
      <c r="A49" s="64" t="s">
        <v>765</v>
      </c>
      <c r="B49" s="63" t="s">
        <v>1529</v>
      </c>
      <c r="C49" s="62" t="s">
        <v>736</v>
      </c>
      <c r="D49" s="60" t="s">
        <v>764</v>
      </c>
      <c r="E49" s="61" t="s">
        <v>763</v>
      </c>
      <c r="F49" s="60" t="s">
        <v>1531</v>
      </c>
      <c r="G49" s="60" t="s">
        <v>1530</v>
      </c>
      <c r="H49" s="60" t="s">
        <v>762</v>
      </c>
      <c r="I49" s="59">
        <v>29308.262</v>
      </c>
    </row>
    <row r="50" spans="1:9" ht="30">
      <c r="A50" s="64" t="s">
        <v>765</v>
      </c>
      <c r="B50" s="63" t="s">
        <v>1529</v>
      </c>
      <c r="C50" s="62" t="s">
        <v>736</v>
      </c>
      <c r="D50" s="60" t="s">
        <v>764</v>
      </c>
      <c r="E50" s="61" t="s">
        <v>763</v>
      </c>
      <c r="F50" s="60" t="s">
        <v>1536</v>
      </c>
      <c r="G50" s="60" t="s">
        <v>1530</v>
      </c>
      <c r="H50" s="60" t="s">
        <v>762</v>
      </c>
      <c r="I50" s="59">
        <v>29308.262</v>
      </c>
    </row>
    <row r="51" spans="1:9" ht="46.5" customHeight="1">
      <c r="A51" s="70" t="s">
        <v>761</v>
      </c>
      <c r="B51" s="69" t="s">
        <v>1529</v>
      </c>
      <c r="C51" s="68" t="s">
        <v>736</v>
      </c>
      <c r="D51" s="66" t="s">
        <v>759</v>
      </c>
      <c r="E51" s="67" t="s">
        <v>1532</v>
      </c>
      <c r="F51" s="66" t="s">
        <v>1531</v>
      </c>
      <c r="G51" s="66" t="s">
        <v>1530</v>
      </c>
      <c r="H51" s="66" t="s">
        <v>1529</v>
      </c>
      <c r="I51" s="383">
        <v>67856</v>
      </c>
    </row>
    <row r="52" spans="1:9" ht="105" customHeight="1">
      <c r="A52" s="64" t="s">
        <v>760</v>
      </c>
      <c r="B52" s="63" t="s">
        <v>1529</v>
      </c>
      <c r="C52" s="62" t="s">
        <v>736</v>
      </c>
      <c r="D52" s="60" t="s">
        <v>759</v>
      </c>
      <c r="E52" s="61" t="s">
        <v>758</v>
      </c>
      <c r="F52" s="60" t="s">
        <v>1536</v>
      </c>
      <c r="G52" s="60" t="s">
        <v>1530</v>
      </c>
      <c r="H52" s="60" t="s">
        <v>757</v>
      </c>
      <c r="I52" s="59">
        <v>67856</v>
      </c>
    </row>
    <row r="53" spans="1:9" ht="33" customHeight="1">
      <c r="A53" s="70" t="s">
        <v>756</v>
      </c>
      <c r="B53" s="69" t="s">
        <v>1529</v>
      </c>
      <c r="C53" s="68" t="s">
        <v>736</v>
      </c>
      <c r="D53" s="66" t="s">
        <v>741</v>
      </c>
      <c r="E53" s="67" t="s">
        <v>1532</v>
      </c>
      <c r="F53" s="66" t="s">
        <v>1531</v>
      </c>
      <c r="G53" s="66" t="s">
        <v>1530</v>
      </c>
      <c r="H53" s="66" t="s">
        <v>1529</v>
      </c>
      <c r="I53" s="383">
        <f>I54+I55+I56+I57+I58+I59+I60+I61+I62+I63</f>
        <v>42248.643</v>
      </c>
    </row>
    <row r="54" spans="1:9" ht="77.25" customHeight="1">
      <c r="A54" s="64" t="s">
        <v>755</v>
      </c>
      <c r="B54" s="63" t="s">
        <v>1529</v>
      </c>
      <c r="C54" s="62" t="s">
        <v>736</v>
      </c>
      <c r="D54" s="60" t="s">
        <v>741</v>
      </c>
      <c r="E54" s="61" t="s">
        <v>754</v>
      </c>
      <c r="F54" s="60" t="s">
        <v>743</v>
      </c>
      <c r="G54" s="60" t="s">
        <v>1530</v>
      </c>
      <c r="H54" s="60" t="s">
        <v>739</v>
      </c>
      <c r="I54" s="59">
        <v>78.03</v>
      </c>
    </row>
    <row r="55" spans="1:9" ht="76.5" customHeight="1">
      <c r="A55" s="64" t="s">
        <v>1032</v>
      </c>
      <c r="B55" s="63" t="s">
        <v>1529</v>
      </c>
      <c r="C55" s="62" t="s">
        <v>736</v>
      </c>
      <c r="D55" s="60" t="s">
        <v>741</v>
      </c>
      <c r="E55" s="61" t="s">
        <v>753</v>
      </c>
      <c r="F55" s="60" t="s">
        <v>1536</v>
      </c>
      <c r="G55" s="60" t="s">
        <v>1530</v>
      </c>
      <c r="H55" s="60" t="s">
        <v>739</v>
      </c>
      <c r="I55" s="59">
        <v>200</v>
      </c>
    </row>
    <row r="56" spans="1:9" ht="30">
      <c r="A56" s="64" t="s">
        <v>1373</v>
      </c>
      <c r="B56" s="63" t="s">
        <v>1529</v>
      </c>
      <c r="C56" s="62" t="s">
        <v>736</v>
      </c>
      <c r="D56" s="60" t="s">
        <v>741</v>
      </c>
      <c r="E56" s="61" t="s">
        <v>752</v>
      </c>
      <c r="F56" s="60" t="s">
        <v>743</v>
      </c>
      <c r="G56" s="60" t="s">
        <v>1530</v>
      </c>
      <c r="H56" s="60" t="s">
        <v>739</v>
      </c>
      <c r="I56" s="59">
        <v>250</v>
      </c>
    </row>
    <row r="57" spans="1:9" ht="45">
      <c r="A57" s="64" t="s">
        <v>1375</v>
      </c>
      <c r="B57" s="63" t="s">
        <v>1529</v>
      </c>
      <c r="C57" s="62" t="s">
        <v>736</v>
      </c>
      <c r="D57" s="60" t="s">
        <v>741</v>
      </c>
      <c r="E57" s="61" t="s">
        <v>751</v>
      </c>
      <c r="F57" s="60" t="s">
        <v>743</v>
      </c>
      <c r="G57" s="60" t="s">
        <v>1530</v>
      </c>
      <c r="H57" s="60" t="s">
        <v>739</v>
      </c>
      <c r="I57" s="59">
        <v>15</v>
      </c>
    </row>
    <row r="58" spans="1:9" ht="45">
      <c r="A58" s="64" t="s">
        <v>1379</v>
      </c>
      <c r="B58" s="63" t="s">
        <v>1529</v>
      </c>
      <c r="C58" s="62" t="s">
        <v>736</v>
      </c>
      <c r="D58" s="60" t="s">
        <v>741</v>
      </c>
      <c r="E58" s="61" t="s">
        <v>750</v>
      </c>
      <c r="F58" s="60" t="s">
        <v>743</v>
      </c>
      <c r="G58" s="60" t="s">
        <v>1530</v>
      </c>
      <c r="H58" s="60" t="s">
        <v>739</v>
      </c>
      <c r="I58" s="59">
        <v>2748</v>
      </c>
    </row>
    <row r="59" spans="1:9" s="387" customFormat="1" ht="30">
      <c r="A59" s="64" t="s">
        <v>749</v>
      </c>
      <c r="B59" s="63" t="s">
        <v>1529</v>
      </c>
      <c r="C59" s="62" t="s">
        <v>736</v>
      </c>
      <c r="D59" s="60" t="s">
        <v>741</v>
      </c>
      <c r="E59" s="61" t="s">
        <v>748</v>
      </c>
      <c r="F59" s="60" t="s">
        <v>743</v>
      </c>
      <c r="G59" s="60" t="s">
        <v>1530</v>
      </c>
      <c r="H59" s="60" t="s">
        <v>739</v>
      </c>
      <c r="I59" s="59">
        <v>150</v>
      </c>
    </row>
    <row r="60" spans="1:9" ht="72" customHeight="1">
      <c r="A60" s="64" t="s">
        <v>1392</v>
      </c>
      <c r="B60" s="63" t="s">
        <v>1529</v>
      </c>
      <c r="C60" s="62" t="s">
        <v>736</v>
      </c>
      <c r="D60" s="60" t="s">
        <v>741</v>
      </c>
      <c r="E60" s="61" t="s">
        <v>747</v>
      </c>
      <c r="F60" s="60" t="s">
        <v>743</v>
      </c>
      <c r="G60" s="60" t="s">
        <v>1530</v>
      </c>
      <c r="H60" s="60" t="s">
        <v>739</v>
      </c>
      <c r="I60" s="59">
        <v>3575.988</v>
      </c>
    </row>
    <row r="61" spans="1:9" ht="45">
      <c r="A61" s="64" t="s">
        <v>1461</v>
      </c>
      <c r="B61" s="63" t="s">
        <v>1529</v>
      </c>
      <c r="C61" s="62" t="s">
        <v>736</v>
      </c>
      <c r="D61" s="60" t="s">
        <v>741</v>
      </c>
      <c r="E61" s="61" t="s">
        <v>746</v>
      </c>
      <c r="F61" s="60" t="s">
        <v>743</v>
      </c>
      <c r="G61" s="60" t="s">
        <v>1530</v>
      </c>
      <c r="H61" s="60" t="s">
        <v>739</v>
      </c>
      <c r="I61" s="59">
        <v>11000</v>
      </c>
    </row>
    <row r="62" spans="1:9" ht="59.25" customHeight="1">
      <c r="A62" s="64" t="s">
        <v>745</v>
      </c>
      <c r="B62" s="63" t="s">
        <v>1529</v>
      </c>
      <c r="C62" s="62" t="s">
        <v>736</v>
      </c>
      <c r="D62" s="60" t="s">
        <v>741</v>
      </c>
      <c r="E62" s="61" t="s">
        <v>744</v>
      </c>
      <c r="F62" s="60" t="s">
        <v>1536</v>
      </c>
      <c r="G62" s="60" t="s">
        <v>1530</v>
      </c>
      <c r="H62" s="60" t="s">
        <v>739</v>
      </c>
      <c r="I62" s="59">
        <v>44</v>
      </c>
    </row>
    <row r="63" spans="1:9" ht="27.75" customHeight="1">
      <c r="A63" s="64" t="s">
        <v>742</v>
      </c>
      <c r="B63" s="63" t="s">
        <v>1529</v>
      </c>
      <c r="C63" s="62" t="s">
        <v>736</v>
      </c>
      <c r="D63" s="60" t="s">
        <v>741</v>
      </c>
      <c r="E63" s="61" t="s">
        <v>740</v>
      </c>
      <c r="F63" s="60" t="s">
        <v>1536</v>
      </c>
      <c r="G63" s="60" t="s">
        <v>1530</v>
      </c>
      <c r="H63" s="60" t="s">
        <v>739</v>
      </c>
      <c r="I63" s="59">
        <v>24187.625</v>
      </c>
    </row>
    <row r="64" spans="1:9" ht="21" customHeight="1">
      <c r="A64" s="70" t="s">
        <v>738</v>
      </c>
      <c r="B64" s="69" t="s">
        <v>1529</v>
      </c>
      <c r="C64" s="68" t="s">
        <v>736</v>
      </c>
      <c r="D64" s="66" t="s">
        <v>735</v>
      </c>
      <c r="E64" s="67" t="s">
        <v>1532</v>
      </c>
      <c r="F64" s="66" t="s">
        <v>1531</v>
      </c>
      <c r="G64" s="66" t="s">
        <v>1530</v>
      </c>
      <c r="H64" s="66" t="s">
        <v>1529</v>
      </c>
      <c r="I64" s="383">
        <f>I65</f>
        <v>1332</v>
      </c>
    </row>
    <row r="65" spans="1:9" ht="15">
      <c r="A65" s="64" t="s">
        <v>737</v>
      </c>
      <c r="B65" s="63" t="s">
        <v>1529</v>
      </c>
      <c r="C65" s="62" t="s">
        <v>736</v>
      </c>
      <c r="D65" s="60" t="s">
        <v>735</v>
      </c>
      <c r="E65" s="61" t="s">
        <v>734</v>
      </c>
      <c r="F65" s="60" t="s">
        <v>1536</v>
      </c>
      <c r="G65" s="60" t="s">
        <v>1530</v>
      </c>
      <c r="H65" s="60" t="s">
        <v>1535</v>
      </c>
      <c r="I65" s="59">
        <v>1332</v>
      </c>
    </row>
    <row r="66" spans="1:9" ht="30">
      <c r="A66" s="64" t="s">
        <v>1343</v>
      </c>
      <c r="B66" s="63" t="s">
        <v>1529</v>
      </c>
      <c r="C66" s="62" t="s">
        <v>736</v>
      </c>
      <c r="D66" s="60" t="s">
        <v>735</v>
      </c>
      <c r="E66" s="61" t="s">
        <v>734</v>
      </c>
      <c r="F66" s="60" t="s">
        <v>1536</v>
      </c>
      <c r="G66" s="60" t="s">
        <v>1530</v>
      </c>
      <c r="H66" s="60" t="s">
        <v>1535</v>
      </c>
      <c r="I66" s="59">
        <v>1332</v>
      </c>
    </row>
    <row r="67" spans="1:9" ht="29.25">
      <c r="A67" s="70" t="s">
        <v>239</v>
      </c>
      <c r="B67" s="69">
        <v>0</v>
      </c>
      <c r="C67" s="68">
        <v>1</v>
      </c>
      <c r="D67" s="66">
        <v>19</v>
      </c>
      <c r="E67" s="67">
        <v>0</v>
      </c>
      <c r="F67" s="66">
        <v>0</v>
      </c>
      <c r="G67" s="386" t="s">
        <v>1530</v>
      </c>
      <c r="H67" s="386" t="s">
        <v>1529</v>
      </c>
      <c r="I67" s="383">
        <f>I68</f>
        <v>-9.66723</v>
      </c>
    </row>
    <row r="68" spans="1:9" ht="30">
      <c r="A68" s="64" t="s">
        <v>238</v>
      </c>
      <c r="B68" s="63">
        <v>0</v>
      </c>
      <c r="C68" s="62">
        <v>1</v>
      </c>
      <c r="D68" s="60">
        <v>19</v>
      </c>
      <c r="E68" s="61">
        <v>4000</v>
      </c>
      <c r="F68" s="60">
        <v>4</v>
      </c>
      <c r="G68" s="385" t="s">
        <v>1530</v>
      </c>
      <c r="H68" s="60">
        <v>151</v>
      </c>
      <c r="I68" s="59">
        <v>-9.66723</v>
      </c>
    </row>
    <row r="69" spans="1:9" ht="17.25" customHeight="1">
      <c r="A69" s="70" t="s">
        <v>733</v>
      </c>
      <c r="B69" s="69" t="s">
        <v>1529</v>
      </c>
      <c r="C69" s="68" t="s">
        <v>1545</v>
      </c>
      <c r="D69" s="66" t="s">
        <v>1531</v>
      </c>
      <c r="E69" s="67" t="s">
        <v>1532</v>
      </c>
      <c r="F69" s="66" t="s">
        <v>1531</v>
      </c>
      <c r="G69" s="66" t="s">
        <v>1530</v>
      </c>
      <c r="H69" s="66" t="s">
        <v>1529</v>
      </c>
      <c r="I69" s="383">
        <f>I70+I72+I89+I109</f>
        <v>3326836.233</v>
      </c>
    </row>
    <row r="70" spans="1:9" ht="28.5" customHeight="1">
      <c r="A70" s="70" t="s">
        <v>732</v>
      </c>
      <c r="B70" s="69" t="s">
        <v>1529</v>
      </c>
      <c r="C70" s="68" t="s">
        <v>1545</v>
      </c>
      <c r="D70" s="66" t="s">
        <v>1544</v>
      </c>
      <c r="E70" s="67" t="s">
        <v>731</v>
      </c>
      <c r="F70" s="66" t="s">
        <v>1531</v>
      </c>
      <c r="G70" s="66" t="s">
        <v>1530</v>
      </c>
      <c r="H70" s="66" t="s">
        <v>1542</v>
      </c>
      <c r="I70" s="383">
        <f>I71</f>
        <v>100564</v>
      </c>
    </row>
    <row r="71" spans="1:9" ht="28.5" customHeight="1">
      <c r="A71" s="64" t="s">
        <v>1344</v>
      </c>
      <c r="B71" s="63" t="s">
        <v>1529</v>
      </c>
      <c r="C71" s="62" t="s">
        <v>1545</v>
      </c>
      <c r="D71" s="60" t="s">
        <v>1544</v>
      </c>
      <c r="E71" s="61" t="s">
        <v>731</v>
      </c>
      <c r="F71" s="60" t="s">
        <v>1536</v>
      </c>
      <c r="G71" s="60" t="s">
        <v>1530</v>
      </c>
      <c r="H71" s="60" t="s">
        <v>1542</v>
      </c>
      <c r="I71" s="59">
        <v>100564</v>
      </c>
    </row>
    <row r="72" spans="1:9" ht="57.75" customHeight="1">
      <c r="A72" s="70" t="s">
        <v>730</v>
      </c>
      <c r="B72" s="69" t="s">
        <v>1529</v>
      </c>
      <c r="C72" s="68" t="s">
        <v>1545</v>
      </c>
      <c r="D72" s="66" t="s">
        <v>1544</v>
      </c>
      <c r="E72" s="67" t="s">
        <v>712</v>
      </c>
      <c r="F72" s="66" t="s">
        <v>1531</v>
      </c>
      <c r="G72" s="66" t="s">
        <v>1530</v>
      </c>
      <c r="H72" s="66" t="s">
        <v>1542</v>
      </c>
      <c r="I72" s="383">
        <f>I74+I75+I76+I77+I78+I79+I80+I81+I82+I83+I84+I85+I86+I87+I88</f>
        <v>715399.133</v>
      </c>
    </row>
    <row r="73" spans="1:9" ht="45">
      <c r="A73" s="64" t="s">
        <v>730</v>
      </c>
      <c r="B73" s="63" t="s">
        <v>1529</v>
      </c>
      <c r="C73" s="62" t="s">
        <v>1545</v>
      </c>
      <c r="D73" s="60" t="s">
        <v>1544</v>
      </c>
      <c r="E73" s="61" t="s">
        <v>712</v>
      </c>
      <c r="F73" s="60" t="s">
        <v>1536</v>
      </c>
      <c r="G73" s="60" t="s">
        <v>1530</v>
      </c>
      <c r="H73" s="60" t="s">
        <v>1542</v>
      </c>
      <c r="I73" s="59">
        <v>715399.133</v>
      </c>
    </row>
    <row r="74" spans="1:9" ht="75">
      <c r="A74" s="64" t="s">
        <v>729</v>
      </c>
      <c r="B74" s="63" t="s">
        <v>1529</v>
      </c>
      <c r="C74" s="62" t="s">
        <v>1545</v>
      </c>
      <c r="D74" s="60" t="s">
        <v>1544</v>
      </c>
      <c r="E74" s="61" t="s">
        <v>728</v>
      </c>
      <c r="F74" s="60" t="s">
        <v>1536</v>
      </c>
      <c r="G74" s="60" t="s">
        <v>1530</v>
      </c>
      <c r="H74" s="60" t="s">
        <v>1542</v>
      </c>
      <c r="I74" s="384">
        <v>244.1</v>
      </c>
    </row>
    <row r="75" spans="1:9" ht="60">
      <c r="A75" s="64" t="s">
        <v>727</v>
      </c>
      <c r="B75" s="63" t="s">
        <v>1529</v>
      </c>
      <c r="C75" s="62" t="s">
        <v>1545</v>
      </c>
      <c r="D75" s="60" t="s">
        <v>1544</v>
      </c>
      <c r="E75" s="61" t="s">
        <v>722</v>
      </c>
      <c r="F75" s="60" t="s">
        <v>1536</v>
      </c>
      <c r="G75" s="60" t="s">
        <v>1530</v>
      </c>
      <c r="H75" s="60" t="s">
        <v>1542</v>
      </c>
      <c r="I75" s="384">
        <v>1526.8</v>
      </c>
    </row>
    <row r="76" spans="1:9" ht="60">
      <c r="A76" s="64" t="s">
        <v>726</v>
      </c>
      <c r="B76" s="63" t="s">
        <v>1529</v>
      </c>
      <c r="C76" s="62" t="s">
        <v>1545</v>
      </c>
      <c r="D76" s="60" t="s">
        <v>1544</v>
      </c>
      <c r="E76" s="61" t="s">
        <v>722</v>
      </c>
      <c r="F76" s="60" t="s">
        <v>1536</v>
      </c>
      <c r="G76" s="60" t="s">
        <v>1530</v>
      </c>
      <c r="H76" s="60" t="s">
        <v>1542</v>
      </c>
      <c r="I76" s="384">
        <v>672.9</v>
      </c>
    </row>
    <row r="77" spans="1:9" ht="75">
      <c r="A77" s="64" t="s">
        <v>725</v>
      </c>
      <c r="B77" s="63" t="s">
        <v>1529</v>
      </c>
      <c r="C77" s="62" t="s">
        <v>1545</v>
      </c>
      <c r="D77" s="60" t="s">
        <v>1544</v>
      </c>
      <c r="E77" s="61" t="s">
        <v>722</v>
      </c>
      <c r="F77" s="60" t="s">
        <v>1536</v>
      </c>
      <c r="G77" s="60" t="s">
        <v>1530</v>
      </c>
      <c r="H77" s="60" t="s">
        <v>1542</v>
      </c>
      <c r="I77" s="384">
        <v>111326.443</v>
      </c>
    </row>
    <row r="78" spans="1:9" ht="60">
      <c r="A78" s="64" t="s">
        <v>724</v>
      </c>
      <c r="B78" s="63" t="s">
        <v>1529</v>
      </c>
      <c r="C78" s="62" t="s">
        <v>1545</v>
      </c>
      <c r="D78" s="60" t="s">
        <v>1544</v>
      </c>
      <c r="E78" s="61" t="s">
        <v>722</v>
      </c>
      <c r="F78" s="60" t="s">
        <v>1536</v>
      </c>
      <c r="G78" s="60" t="s">
        <v>1530</v>
      </c>
      <c r="H78" s="60" t="s">
        <v>1542</v>
      </c>
      <c r="I78" s="384">
        <v>9440.28</v>
      </c>
    </row>
    <row r="79" spans="1:9" ht="75">
      <c r="A79" s="64" t="s">
        <v>723</v>
      </c>
      <c r="B79" s="63" t="s">
        <v>1529</v>
      </c>
      <c r="C79" s="62" t="s">
        <v>1545</v>
      </c>
      <c r="D79" s="60" t="s">
        <v>1544</v>
      </c>
      <c r="E79" s="61" t="s">
        <v>722</v>
      </c>
      <c r="F79" s="60" t="s">
        <v>1536</v>
      </c>
      <c r="G79" s="60" t="s">
        <v>1530</v>
      </c>
      <c r="H79" s="60" t="s">
        <v>1542</v>
      </c>
      <c r="I79" s="384">
        <v>5103.61</v>
      </c>
    </row>
    <row r="80" spans="1:9" ht="90">
      <c r="A80" s="64" t="s">
        <v>721</v>
      </c>
      <c r="B80" s="63" t="s">
        <v>1529</v>
      </c>
      <c r="C80" s="62" t="s">
        <v>1545</v>
      </c>
      <c r="D80" s="60" t="s">
        <v>1544</v>
      </c>
      <c r="E80" s="61" t="s">
        <v>712</v>
      </c>
      <c r="F80" s="60" t="s">
        <v>1536</v>
      </c>
      <c r="G80" s="60" t="s">
        <v>1530</v>
      </c>
      <c r="H80" s="60" t="s">
        <v>1542</v>
      </c>
      <c r="I80" s="384">
        <v>74436</v>
      </c>
    </row>
    <row r="81" spans="1:9" ht="165" customHeight="1">
      <c r="A81" s="64" t="s">
        <v>720</v>
      </c>
      <c r="B81" s="63" t="s">
        <v>1529</v>
      </c>
      <c r="C81" s="62" t="s">
        <v>1545</v>
      </c>
      <c r="D81" s="60" t="s">
        <v>1544</v>
      </c>
      <c r="E81" s="61" t="s">
        <v>712</v>
      </c>
      <c r="F81" s="60" t="s">
        <v>1536</v>
      </c>
      <c r="G81" s="60" t="s">
        <v>1530</v>
      </c>
      <c r="H81" s="60" t="s">
        <v>1542</v>
      </c>
      <c r="I81" s="384">
        <v>39375</v>
      </c>
    </row>
    <row r="82" spans="1:9" ht="72" customHeight="1">
      <c r="A82" s="64" t="s">
        <v>719</v>
      </c>
      <c r="B82" s="63" t="s">
        <v>1529</v>
      </c>
      <c r="C82" s="62" t="s">
        <v>1545</v>
      </c>
      <c r="D82" s="60" t="s">
        <v>1544</v>
      </c>
      <c r="E82" s="61" t="s">
        <v>712</v>
      </c>
      <c r="F82" s="60" t="s">
        <v>1536</v>
      </c>
      <c r="G82" s="60" t="s">
        <v>1530</v>
      </c>
      <c r="H82" s="60" t="s">
        <v>1542</v>
      </c>
      <c r="I82" s="384">
        <v>458781.4</v>
      </c>
    </row>
    <row r="83" spans="1:9" ht="75">
      <c r="A83" s="64" t="s">
        <v>718</v>
      </c>
      <c r="B83" s="63" t="s">
        <v>1529</v>
      </c>
      <c r="C83" s="62" t="s">
        <v>1545</v>
      </c>
      <c r="D83" s="60" t="s">
        <v>1544</v>
      </c>
      <c r="E83" s="61" t="s">
        <v>712</v>
      </c>
      <c r="F83" s="60" t="s">
        <v>1536</v>
      </c>
      <c r="G83" s="60" t="s">
        <v>1530</v>
      </c>
      <c r="H83" s="60" t="s">
        <v>1542</v>
      </c>
      <c r="I83" s="384">
        <v>246</v>
      </c>
    </row>
    <row r="84" spans="1:9" ht="75">
      <c r="A84" s="64" t="s">
        <v>717</v>
      </c>
      <c r="B84" s="63" t="s">
        <v>1529</v>
      </c>
      <c r="C84" s="62" t="s">
        <v>1545</v>
      </c>
      <c r="D84" s="60" t="s">
        <v>1544</v>
      </c>
      <c r="E84" s="61" t="s">
        <v>712</v>
      </c>
      <c r="F84" s="60" t="s">
        <v>1536</v>
      </c>
      <c r="G84" s="60" t="s">
        <v>1530</v>
      </c>
      <c r="H84" s="60" t="s">
        <v>1542</v>
      </c>
      <c r="I84" s="384">
        <v>12442.6</v>
      </c>
    </row>
    <row r="85" spans="1:9" ht="77.25" customHeight="1">
      <c r="A85" s="64" t="s">
        <v>716</v>
      </c>
      <c r="B85" s="63" t="s">
        <v>1529</v>
      </c>
      <c r="C85" s="62" t="s">
        <v>1545</v>
      </c>
      <c r="D85" s="60" t="s">
        <v>1544</v>
      </c>
      <c r="E85" s="61" t="s">
        <v>712</v>
      </c>
      <c r="F85" s="60" t="s">
        <v>1536</v>
      </c>
      <c r="G85" s="60" t="s">
        <v>1530</v>
      </c>
      <c r="H85" s="60" t="s">
        <v>1542</v>
      </c>
      <c r="I85" s="384">
        <v>1107</v>
      </c>
    </row>
    <row r="86" spans="1:9" ht="75">
      <c r="A86" s="64" t="s">
        <v>715</v>
      </c>
      <c r="B86" s="63" t="s">
        <v>1529</v>
      </c>
      <c r="C86" s="62" t="s">
        <v>1545</v>
      </c>
      <c r="D86" s="60" t="s">
        <v>1544</v>
      </c>
      <c r="E86" s="61" t="s">
        <v>712</v>
      </c>
      <c r="F86" s="60" t="s">
        <v>1536</v>
      </c>
      <c r="G86" s="60" t="s">
        <v>1530</v>
      </c>
      <c r="H86" s="60" t="s">
        <v>1542</v>
      </c>
      <c r="I86" s="384">
        <v>354</v>
      </c>
    </row>
    <row r="87" spans="1:9" ht="75">
      <c r="A87" s="64" t="s">
        <v>714</v>
      </c>
      <c r="B87" s="63" t="s">
        <v>1529</v>
      </c>
      <c r="C87" s="62" t="s">
        <v>1545</v>
      </c>
      <c r="D87" s="60" t="s">
        <v>1544</v>
      </c>
      <c r="E87" s="61" t="s">
        <v>712</v>
      </c>
      <c r="F87" s="60" t="s">
        <v>1536</v>
      </c>
      <c r="G87" s="60" t="s">
        <v>1530</v>
      </c>
      <c r="H87" s="60" t="s">
        <v>1542</v>
      </c>
      <c r="I87" s="384">
        <v>179.3</v>
      </c>
    </row>
    <row r="88" spans="1:9" ht="107.25" customHeight="1">
      <c r="A88" s="64" t="s">
        <v>713</v>
      </c>
      <c r="B88" s="63" t="s">
        <v>1529</v>
      </c>
      <c r="C88" s="62" t="s">
        <v>1545</v>
      </c>
      <c r="D88" s="60" t="s">
        <v>1544</v>
      </c>
      <c r="E88" s="61" t="s">
        <v>712</v>
      </c>
      <c r="F88" s="60" t="s">
        <v>1536</v>
      </c>
      <c r="G88" s="60" t="s">
        <v>1530</v>
      </c>
      <c r="H88" s="60" t="s">
        <v>1542</v>
      </c>
      <c r="I88" s="384">
        <v>163.7</v>
      </c>
    </row>
    <row r="89" spans="1:9" ht="43.5">
      <c r="A89" s="70" t="s">
        <v>711</v>
      </c>
      <c r="B89" s="69" t="s">
        <v>1529</v>
      </c>
      <c r="C89" s="68" t="s">
        <v>1545</v>
      </c>
      <c r="D89" s="66" t="s">
        <v>1544</v>
      </c>
      <c r="E89" s="67" t="s">
        <v>1550</v>
      </c>
      <c r="F89" s="66" t="s">
        <v>1531</v>
      </c>
      <c r="G89" s="66" t="s">
        <v>1530</v>
      </c>
      <c r="H89" s="66" t="s">
        <v>1542</v>
      </c>
      <c r="I89" s="383">
        <f>I91+I92+I93+I94+I95+I96+I97+I98+I99+I100+I101+I102+I103+I104+I105+I106+I107+I108</f>
        <v>2457589.3000000003</v>
      </c>
    </row>
    <row r="90" spans="1:9" ht="30">
      <c r="A90" s="64" t="s">
        <v>711</v>
      </c>
      <c r="B90" s="63" t="s">
        <v>1529</v>
      </c>
      <c r="C90" s="62" t="s">
        <v>1545</v>
      </c>
      <c r="D90" s="60" t="s">
        <v>1544</v>
      </c>
      <c r="E90" s="61" t="s">
        <v>1550</v>
      </c>
      <c r="F90" s="60" t="s">
        <v>1536</v>
      </c>
      <c r="G90" s="60" t="s">
        <v>1530</v>
      </c>
      <c r="H90" s="60" t="s">
        <v>1542</v>
      </c>
      <c r="I90" s="59">
        <v>2457589.3</v>
      </c>
    </row>
    <row r="91" spans="1:9" ht="105">
      <c r="A91" s="64" t="s">
        <v>710</v>
      </c>
      <c r="B91" s="63" t="s">
        <v>1529</v>
      </c>
      <c r="C91" s="62" t="s">
        <v>1545</v>
      </c>
      <c r="D91" s="60" t="s">
        <v>1544</v>
      </c>
      <c r="E91" s="61" t="s">
        <v>708</v>
      </c>
      <c r="F91" s="60" t="s">
        <v>1536</v>
      </c>
      <c r="G91" s="60" t="s">
        <v>1530</v>
      </c>
      <c r="H91" s="60" t="s">
        <v>1542</v>
      </c>
      <c r="I91" s="59">
        <v>25584</v>
      </c>
    </row>
    <row r="92" spans="1:9" ht="105">
      <c r="A92" s="64" t="s">
        <v>709</v>
      </c>
      <c r="B92" s="63" t="s">
        <v>1529</v>
      </c>
      <c r="C92" s="62" t="s">
        <v>1545</v>
      </c>
      <c r="D92" s="60" t="s">
        <v>1544</v>
      </c>
      <c r="E92" s="61" t="s">
        <v>708</v>
      </c>
      <c r="F92" s="60" t="s">
        <v>1536</v>
      </c>
      <c r="G92" s="60" t="s">
        <v>1530</v>
      </c>
      <c r="H92" s="60" t="s">
        <v>1542</v>
      </c>
      <c r="I92" s="59">
        <v>26508</v>
      </c>
    </row>
    <row r="93" spans="1:9" ht="75">
      <c r="A93" s="64" t="s">
        <v>707</v>
      </c>
      <c r="B93" s="63" t="s">
        <v>1529</v>
      </c>
      <c r="C93" s="62" t="s">
        <v>1545</v>
      </c>
      <c r="D93" s="60" t="s">
        <v>1544</v>
      </c>
      <c r="E93" s="61" t="s">
        <v>706</v>
      </c>
      <c r="F93" s="60" t="s">
        <v>1536</v>
      </c>
      <c r="G93" s="60" t="s">
        <v>1530</v>
      </c>
      <c r="H93" s="60" t="s">
        <v>1542</v>
      </c>
      <c r="I93" s="59">
        <v>829710</v>
      </c>
    </row>
    <row r="94" spans="1:9" ht="60">
      <c r="A94" s="64" t="s">
        <v>705</v>
      </c>
      <c r="B94" s="63" t="s">
        <v>1529</v>
      </c>
      <c r="C94" s="62" t="s">
        <v>1545</v>
      </c>
      <c r="D94" s="60" t="s">
        <v>1544</v>
      </c>
      <c r="E94" s="61" t="s">
        <v>1556</v>
      </c>
      <c r="F94" s="60" t="s">
        <v>1536</v>
      </c>
      <c r="G94" s="60" t="s">
        <v>1530</v>
      </c>
      <c r="H94" s="60" t="s">
        <v>1542</v>
      </c>
      <c r="I94" s="59">
        <v>76183</v>
      </c>
    </row>
    <row r="95" spans="1:9" ht="90">
      <c r="A95" s="64" t="s">
        <v>704</v>
      </c>
      <c r="B95" s="63" t="s">
        <v>1529</v>
      </c>
      <c r="C95" s="62" t="s">
        <v>1545</v>
      </c>
      <c r="D95" s="60" t="s">
        <v>1544</v>
      </c>
      <c r="E95" s="61" t="s">
        <v>1556</v>
      </c>
      <c r="F95" s="60" t="s">
        <v>1536</v>
      </c>
      <c r="G95" s="60" t="s">
        <v>1530</v>
      </c>
      <c r="H95" s="60" t="s">
        <v>1542</v>
      </c>
      <c r="I95" s="59">
        <v>4969</v>
      </c>
    </row>
    <row r="96" spans="1:9" ht="105">
      <c r="A96" s="64" t="s">
        <v>703</v>
      </c>
      <c r="B96" s="63" t="s">
        <v>1529</v>
      </c>
      <c r="C96" s="62" t="s">
        <v>1545</v>
      </c>
      <c r="D96" s="60" t="s">
        <v>1544</v>
      </c>
      <c r="E96" s="61" t="s">
        <v>1556</v>
      </c>
      <c r="F96" s="60" t="s">
        <v>1536</v>
      </c>
      <c r="G96" s="60" t="s">
        <v>1530</v>
      </c>
      <c r="H96" s="60" t="s">
        <v>1542</v>
      </c>
      <c r="I96" s="59">
        <v>52000</v>
      </c>
    </row>
    <row r="97" spans="1:9" ht="90" customHeight="1">
      <c r="A97" s="64" t="s">
        <v>702</v>
      </c>
      <c r="B97" s="63" t="s">
        <v>1529</v>
      </c>
      <c r="C97" s="62" t="s">
        <v>1545</v>
      </c>
      <c r="D97" s="60" t="s">
        <v>1544</v>
      </c>
      <c r="E97" s="61" t="s">
        <v>1556</v>
      </c>
      <c r="F97" s="60" t="s">
        <v>1536</v>
      </c>
      <c r="G97" s="60" t="s">
        <v>1530</v>
      </c>
      <c r="H97" s="60" t="s">
        <v>1542</v>
      </c>
      <c r="I97" s="59">
        <v>76939</v>
      </c>
    </row>
    <row r="98" spans="1:9" ht="90">
      <c r="A98" s="64" t="s">
        <v>701</v>
      </c>
      <c r="B98" s="63" t="s">
        <v>1529</v>
      </c>
      <c r="C98" s="62" t="s">
        <v>1545</v>
      </c>
      <c r="D98" s="60" t="s">
        <v>1544</v>
      </c>
      <c r="E98" s="61" t="s">
        <v>1556</v>
      </c>
      <c r="F98" s="60" t="s">
        <v>1536</v>
      </c>
      <c r="G98" s="60" t="s">
        <v>1530</v>
      </c>
      <c r="H98" s="60" t="s">
        <v>1542</v>
      </c>
      <c r="I98" s="59">
        <v>2130</v>
      </c>
    </row>
    <row r="99" spans="1:9" ht="105">
      <c r="A99" s="64" t="s">
        <v>700</v>
      </c>
      <c r="B99" s="63" t="s">
        <v>1529</v>
      </c>
      <c r="C99" s="62" t="s">
        <v>1545</v>
      </c>
      <c r="D99" s="60" t="s">
        <v>1544</v>
      </c>
      <c r="E99" s="61" t="s">
        <v>1556</v>
      </c>
      <c r="F99" s="60" t="s">
        <v>1536</v>
      </c>
      <c r="G99" s="60" t="s">
        <v>1530</v>
      </c>
      <c r="H99" s="60" t="s">
        <v>1542</v>
      </c>
      <c r="I99" s="59">
        <v>12778</v>
      </c>
    </row>
    <row r="100" spans="1:9" ht="133.5" customHeight="1">
      <c r="A100" s="64" t="s">
        <v>699</v>
      </c>
      <c r="B100" s="63" t="s">
        <v>1529</v>
      </c>
      <c r="C100" s="62" t="s">
        <v>1545</v>
      </c>
      <c r="D100" s="60" t="s">
        <v>1544</v>
      </c>
      <c r="E100" s="61" t="s">
        <v>1556</v>
      </c>
      <c r="F100" s="60" t="s">
        <v>1536</v>
      </c>
      <c r="G100" s="60" t="s">
        <v>1530</v>
      </c>
      <c r="H100" s="60" t="s">
        <v>1542</v>
      </c>
      <c r="I100" s="59">
        <v>205134</v>
      </c>
    </row>
    <row r="101" spans="1:9" ht="150">
      <c r="A101" s="64" t="s">
        <v>698</v>
      </c>
      <c r="B101" s="63" t="s">
        <v>1529</v>
      </c>
      <c r="C101" s="62" t="s">
        <v>1545</v>
      </c>
      <c r="D101" s="60" t="s">
        <v>1544</v>
      </c>
      <c r="E101" s="61" t="s">
        <v>1556</v>
      </c>
      <c r="F101" s="60" t="s">
        <v>1536</v>
      </c>
      <c r="G101" s="60" t="s">
        <v>1530</v>
      </c>
      <c r="H101" s="60" t="s">
        <v>1542</v>
      </c>
      <c r="I101" s="59">
        <v>984926</v>
      </c>
    </row>
    <row r="102" spans="1:9" ht="210">
      <c r="A102" s="64" t="s">
        <v>697</v>
      </c>
      <c r="B102" s="63" t="s">
        <v>1529</v>
      </c>
      <c r="C102" s="62" t="s">
        <v>1545</v>
      </c>
      <c r="D102" s="60" t="s">
        <v>1544</v>
      </c>
      <c r="E102" s="61" t="s">
        <v>1556</v>
      </c>
      <c r="F102" s="60" t="s">
        <v>1536</v>
      </c>
      <c r="G102" s="60" t="s">
        <v>1530</v>
      </c>
      <c r="H102" s="60" t="s">
        <v>1542</v>
      </c>
      <c r="I102" s="59">
        <v>1859</v>
      </c>
    </row>
    <row r="103" spans="1:9" ht="207" customHeight="1">
      <c r="A103" s="64" t="s">
        <v>1559</v>
      </c>
      <c r="B103" s="63" t="s">
        <v>1529</v>
      </c>
      <c r="C103" s="62" t="s">
        <v>1545</v>
      </c>
      <c r="D103" s="60" t="s">
        <v>1544</v>
      </c>
      <c r="E103" s="61" t="s">
        <v>1556</v>
      </c>
      <c r="F103" s="60" t="s">
        <v>1536</v>
      </c>
      <c r="G103" s="60" t="s">
        <v>1530</v>
      </c>
      <c r="H103" s="60" t="s">
        <v>1542</v>
      </c>
      <c r="I103" s="59">
        <v>216</v>
      </c>
    </row>
    <row r="104" spans="1:9" ht="105" customHeight="1">
      <c r="A104" s="64" t="s">
        <v>1558</v>
      </c>
      <c r="B104" s="63" t="s">
        <v>1529</v>
      </c>
      <c r="C104" s="62" t="s">
        <v>1545</v>
      </c>
      <c r="D104" s="60" t="s">
        <v>1544</v>
      </c>
      <c r="E104" s="61" t="s">
        <v>1556</v>
      </c>
      <c r="F104" s="60" t="s">
        <v>1536</v>
      </c>
      <c r="G104" s="60" t="s">
        <v>1530</v>
      </c>
      <c r="H104" s="60" t="s">
        <v>1542</v>
      </c>
      <c r="I104" s="59">
        <v>48981.6</v>
      </c>
    </row>
    <row r="105" spans="1:9" ht="90">
      <c r="A105" s="64" t="s">
        <v>1557</v>
      </c>
      <c r="B105" s="63" t="s">
        <v>1529</v>
      </c>
      <c r="C105" s="62" t="s">
        <v>1545</v>
      </c>
      <c r="D105" s="60" t="s">
        <v>1544</v>
      </c>
      <c r="E105" s="61" t="s">
        <v>1556</v>
      </c>
      <c r="F105" s="60" t="s">
        <v>1536</v>
      </c>
      <c r="G105" s="60" t="s">
        <v>1530</v>
      </c>
      <c r="H105" s="60" t="s">
        <v>1542</v>
      </c>
      <c r="I105" s="59">
        <v>14.7</v>
      </c>
    </row>
    <row r="106" spans="1:9" ht="149.25" customHeight="1">
      <c r="A106" s="64" t="s">
        <v>1555</v>
      </c>
      <c r="B106" s="63" t="s">
        <v>1529</v>
      </c>
      <c r="C106" s="62" t="s">
        <v>1545</v>
      </c>
      <c r="D106" s="60" t="s">
        <v>1544</v>
      </c>
      <c r="E106" s="61" t="s">
        <v>1554</v>
      </c>
      <c r="F106" s="60" t="s">
        <v>1536</v>
      </c>
      <c r="G106" s="60" t="s">
        <v>1530</v>
      </c>
      <c r="H106" s="60" t="s">
        <v>1542</v>
      </c>
      <c r="I106" s="59">
        <v>62359</v>
      </c>
    </row>
    <row r="107" spans="1:9" ht="149.25" customHeight="1">
      <c r="A107" s="64" t="s">
        <v>1553</v>
      </c>
      <c r="B107" s="63" t="s">
        <v>1529</v>
      </c>
      <c r="C107" s="62" t="s">
        <v>1545</v>
      </c>
      <c r="D107" s="60" t="s">
        <v>1544</v>
      </c>
      <c r="E107" s="61" t="s">
        <v>1552</v>
      </c>
      <c r="F107" s="60" t="s">
        <v>1536</v>
      </c>
      <c r="G107" s="60" t="s">
        <v>1530</v>
      </c>
      <c r="H107" s="60" t="s">
        <v>1542</v>
      </c>
      <c r="I107" s="59">
        <v>26356</v>
      </c>
    </row>
    <row r="108" spans="1:9" ht="90">
      <c r="A108" s="64" t="s">
        <v>1551</v>
      </c>
      <c r="B108" s="63" t="s">
        <v>1529</v>
      </c>
      <c r="C108" s="62" t="s">
        <v>1545</v>
      </c>
      <c r="D108" s="60" t="s">
        <v>1544</v>
      </c>
      <c r="E108" s="61" t="s">
        <v>1550</v>
      </c>
      <c r="F108" s="60" t="s">
        <v>1536</v>
      </c>
      <c r="G108" s="60" t="s">
        <v>1530</v>
      </c>
      <c r="H108" s="60" t="s">
        <v>1542</v>
      </c>
      <c r="I108" s="59">
        <v>20942</v>
      </c>
    </row>
    <row r="109" spans="1:9" ht="15">
      <c r="A109" s="70" t="s">
        <v>1549</v>
      </c>
      <c r="B109" s="69" t="s">
        <v>1529</v>
      </c>
      <c r="C109" s="68" t="s">
        <v>1545</v>
      </c>
      <c r="D109" s="66" t="s">
        <v>1544</v>
      </c>
      <c r="E109" s="67" t="s">
        <v>1543</v>
      </c>
      <c r="F109" s="66" t="s">
        <v>1536</v>
      </c>
      <c r="G109" s="66" t="s">
        <v>1530</v>
      </c>
      <c r="H109" s="66" t="s">
        <v>1542</v>
      </c>
      <c r="I109" s="383">
        <f>I110+I111+I112</f>
        <v>53283.8</v>
      </c>
    </row>
    <row r="110" spans="1:9" ht="105">
      <c r="A110" s="64" t="s">
        <v>1548</v>
      </c>
      <c r="B110" s="63" t="s">
        <v>1529</v>
      </c>
      <c r="C110" s="62" t="s">
        <v>1545</v>
      </c>
      <c r="D110" s="60" t="s">
        <v>1544</v>
      </c>
      <c r="E110" s="61" t="s">
        <v>1543</v>
      </c>
      <c r="F110" s="60" t="s">
        <v>1536</v>
      </c>
      <c r="G110" s="60" t="s">
        <v>1530</v>
      </c>
      <c r="H110" s="60" t="s">
        <v>1542</v>
      </c>
      <c r="I110" s="59">
        <v>11640</v>
      </c>
    </row>
    <row r="111" spans="1:9" ht="105">
      <c r="A111" s="64" t="s">
        <v>1547</v>
      </c>
      <c r="B111" s="63" t="s">
        <v>1529</v>
      </c>
      <c r="C111" s="62" t="s">
        <v>1545</v>
      </c>
      <c r="D111" s="60" t="s">
        <v>1544</v>
      </c>
      <c r="E111" s="61" t="s">
        <v>1543</v>
      </c>
      <c r="F111" s="60" t="s">
        <v>1536</v>
      </c>
      <c r="G111" s="60" t="s">
        <v>1530</v>
      </c>
      <c r="H111" s="60" t="s">
        <v>1542</v>
      </c>
      <c r="I111" s="59">
        <v>33843.8</v>
      </c>
    </row>
    <row r="112" spans="1:9" ht="45">
      <c r="A112" s="64" t="s">
        <v>1546</v>
      </c>
      <c r="B112" s="63" t="s">
        <v>1529</v>
      </c>
      <c r="C112" s="62" t="s">
        <v>1545</v>
      </c>
      <c r="D112" s="60" t="s">
        <v>1544</v>
      </c>
      <c r="E112" s="61" t="s">
        <v>1543</v>
      </c>
      <c r="F112" s="60" t="s">
        <v>1536</v>
      </c>
      <c r="G112" s="60" t="s">
        <v>1530</v>
      </c>
      <c r="H112" s="60" t="s">
        <v>1542</v>
      </c>
      <c r="I112" s="59">
        <v>7800</v>
      </c>
    </row>
    <row r="113" spans="1:9" ht="57.75">
      <c r="A113" s="58" t="s">
        <v>1541</v>
      </c>
      <c r="B113" s="57" t="s">
        <v>1529</v>
      </c>
      <c r="C113" s="56" t="s">
        <v>1539</v>
      </c>
      <c r="D113" s="54" t="s">
        <v>1531</v>
      </c>
      <c r="E113" s="55" t="s">
        <v>1532</v>
      </c>
      <c r="F113" s="54" t="s">
        <v>1531</v>
      </c>
      <c r="G113" s="54" t="s">
        <v>1530</v>
      </c>
      <c r="H113" s="54" t="s">
        <v>1529</v>
      </c>
      <c r="I113" s="382">
        <v>262696.92925</v>
      </c>
    </row>
    <row r="114" spans="1:9" ht="409.5" customHeight="1" hidden="1">
      <c r="A114" s="53" t="s">
        <v>1540</v>
      </c>
      <c r="B114" s="52" t="s">
        <v>1529</v>
      </c>
      <c r="C114" s="52" t="s">
        <v>1539</v>
      </c>
      <c r="D114" s="52" t="s">
        <v>1538</v>
      </c>
      <c r="E114" s="52" t="s">
        <v>1537</v>
      </c>
      <c r="F114" s="52" t="s">
        <v>1536</v>
      </c>
      <c r="G114" s="52" t="s">
        <v>1530</v>
      </c>
      <c r="H114" s="52" t="s">
        <v>1535</v>
      </c>
      <c r="I114" s="51">
        <v>7219220.07793</v>
      </c>
    </row>
    <row r="115" spans="1:9" ht="18.75" customHeight="1">
      <c r="A115" s="50" t="s">
        <v>1534</v>
      </c>
      <c r="B115" s="49" t="s">
        <v>1529</v>
      </c>
      <c r="C115" s="49" t="s">
        <v>1533</v>
      </c>
      <c r="D115" s="49" t="s">
        <v>1531</v>
      </c>
      <c r="E115" s="49" t="s">
        <v>1532</v>
      </c>
      <c r="F115" s="49" t="s">
        <v>1531</v>
      </c>
      <c r="G115" s="49" t="s">
        <v>1530</v>
      </c>
      <c r="H115" s="49" t="s">
        <v>1529</v>
      </c>
      <c r="I115" s="48">
        <f>I18+I69+I113</f>
        <v>6977729.000020001</v>
      </c>
    </row>
    <row r="116" spans="1:9" ht="12.75" customHeight="1">
      <c r="A116" s="47"/>
      <c r="B116" s="47"/>
      <c r="C116" s="47"/>
      <c r="D116" s="47"/>
      <c r="E116" s="47"/>
      <c r="F116" s="45"/>
      <c r="G116" s="47"/>
      <c r="H116" s="47"/>
      <c r="I116" s="46" t="s">
        <v>1528</v>
      </c>
    </row>
    <row r="117" spans="1:9" ht="11.25" customHeight="1">
      <c r="A117" s="45"/>
      <c r="B117" s="45"/>
      <c r="C117" s="45"/>
      <c r="D117" s="45"/>
      <c r="E117" s="45"/>
      <c r="F117" s="45"/>
      <c r="G117" s="45"/>
      <c r="H117" s="45"/>
      <c r="I117" s="44"/>
    </row>
    <row r="118" spans="1:9" ht="15">
      <c r="A118" s="546"/>
      <c r="B118" s="546"/>
      <c r="C118" s="546"/>
      <c r="D118" s="546"/>
      <c r="E118" s="546"/>
      <c r="F118" s="546"/>
      <c r="G118" s="546"/>
      <c r="H118" s="546"/>
      <c r="I118" s="546">
        <v>6977729.00002</v>
      </c>
    </row>
    <row r="119" spans="1:9" ht="15">
      <c r="A119" s="546"/>
      <c r="B119" s="546"/>
      <c r="C119" s="546"/>
      <c r="D119" s="546"/>
      <c r="E119" s="546"/>
      <c r="F119" s="546"/>
      <c r="G119" s="546"/>
      <c r="H119" s="546"/>
      <c r="I119" s="546"/>
    </row>
    <row r="120" spans="1:9" ht="15">
      <c r="A120" s="546"/>
      <c r="B120" s="546"/>
      <c r="C120" s="546"/>
      <c r="D120" s="546"/>
      <c r="E120" s="546"/>
      <c r="F120" s="546"/>
      <c r="G120" s="546"/>
      <c r="H120" s="546"/>
      <c r="I120" s="547">
        <f>I115-I118</f>
        <v>0</v>
      </c>
    </row>
  </sheetData>
  <sheetProtection/>
  <mergeCells count="7">
    <mergeCell ref="H10:I10"/>
    <mergeCell ref="A14:A16"/>
    <mergeCell ref="I14:I16"/>
    <mergeCell ref="G15:G16"/>
    <mergeCell ref="H15:H16"/>
    <mergeCell ref="B15:B16"/>
    <mergeCell ref="A12:I12"/>
  </mergeCells>
  <printOptions/>
  <pageMargins left="0.9448818897637796" right="0.3937007874015748" top="0.7874015748031497" bottom="0.3937007874015748" header="0.4724409448818898" footer="0.1968503937007874"/>
  <pageSetup fitToHeight="0" fitToWidth="1" horizontalDpi="600" verticalDpi="600" orientation="portrait" paperSize="9" scale="7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theme="0"/>
  </sheetPr>
  <dimension ref="A1:D1250"/>
  <sheetViews>
    <sheetView zoomScale="58" zoomScaleNormal="58" zoomScaleSheetLayoutView="75" zoomScalePageLayoutView="0" workbookViewId="0" topLeftCell="A1">
      <selection activeCell="B5" sqref="B5:C5"/>
    </sheetView>
  </sheetViews>
  <sheetFormatPr defaultColWidth="9.00390625" defaultRowHeight="12.75"/>
  <cols>
    <col min="1" max="1" width="30.75390625" style="89" customWidth="1"/>
    <col min="2" max="2" width="131.375" style="88" customWidth="1"/>
    <col min="3" max="3" width="15.375" style="87" customWidth="1"/>
    <col min="4" max="4" width="11.875" style="86" customWidth="1"/>
    <col min="5" max="16384" width="9.125" style="86" customWidth="1"/>
  </cols>
  <sheetData>
    <row r="1" spans="2:3" ht="20.25">
      <c r="B1" s="617" t="s">
        <v>121</v>
      </c>
      <c r="C1" s="618"/>
    </row>
    <row r="2" spans="2:3" ht="21.75" customHeight="1">
      <c r="B2" s="617" t="s">
        <v>120</v>
      </c>
      <c r="C2" s="618"/>
    </row>
    <row r="3" spans="2:3" ht="21" customHeight="1">
      <c r="B3" s="614" t="s">
        <v>119</v>
      </c>
      <c r="C3" s="615"/>
    </row>
    <row r="4" spans="2:3" ht="21" customHeight="1">
      <c r="B4" s="614" t="s">
        <v>830</v>
      </c>
      <c r="C4" s="615"/>
    </row>
    <row r="5" spans="2:3" ht="21.75" customHeight="1">
      <c r="B5" s="614" t="s">
        <v>1702</v>
      </c>
      <c r="C5" s="618"/>
    </row>
    <row r="6" spans="2:3" ht="20.25">
      <c r="B6" s="128"/>
      <c r="C6" s="128"/>
    </row>
    <row r="7" spans="2:3" ht="20.25">
      <c r="B7" s="617" t="s">
        <v>121</v>
      </c>
      <c r="C7" s="618"/>
    </row>
    <row r="8" spans="2:4" ht="20.25">
      <c r="B8" s="617" t="s">
        <v>1479</v>
      </c>
      <c r="C8" s="618"/>
      <c r="D8" s="127"/>
    </row>
    <row r="9" spans="2:4" ht="17.25" customHeight="1">
      <c r="B9" s="617" t="s">
        <v>1480</v>
      </c>
      <c r="C9" s="618"/>
      <c r="D9" s="127"/>
    </row>
    <row r="10" spans="2:4" ht="24" customHeight="1">
      <c r="B10" s="614" t="s">
        <v>830</v>
      </c>
      <c r="C10" s="618"/>
      <c r="D10" s="127"/>
    </row>
    <row r="11" spans="2:4" ht="21" customHeight="1">
      <c r="B11" s="614" t="s">
        <v>1481</v>
      </c>
      <c r="C11" s="618"/>
      <c r="D11" s="126"/>
    </row>
    <row r="13" spans="1:3" s="105" customFormat="1" ht="51" customHeight="1">
      <c r="A13" s="125" t="s">
        <v>118</v>
      </c>
      <c r="B13" s="124"/>
      <c r="C13" s="123"/>
    </row>
    <row r="14" spans="1:3" ht="32.25" customHeight="1">
      <c r="A14" s="122"/>
      <c r="B14" s="121"/>
      <c r="C14" s="87" t="s">
        <v>117</v>
      </c>
    </row>
    <row r="15" spans="1:3" ht="59.25" customHeight="1">
      <c r="A15" s="119" t="s">
        <v>116</v>
      </c>
      <c r="B15" s="120" t="s">
        <v>115</v>
      </c>
      <c r="C15" s="119" t="s">
        <v>114</v>
      </c>
    </row>
    <row r="16" spans="1:3" ht="17.25" customHeight="1">
      <c r="A16" s="117">
        <v>1</v>
      </c>
      <c r="B16" s="118">
        <v>2</v>
      </c>
      <c r="C16" s="117">
        <v>3</v>
      </c>
    </row>
    <row r="17" spans="1:3" s="105" customFormat="1" ht="18.75" customHeight="1">
      <c r="A17" s="107" t="s">
        <v>113</v>
      </c>
      <c r="B17" s="116" t="s">
        <v>112</v>
      </c>
      <c r="C17" s="115"/>
    </row>
    <row r="18" spans="1:3" s="105" customFormat="1" ht="18.75" customHeight="1">
      <c r="A18" s="107" t="s">
        <v>111</v>
      </c>
      <c r="B18" s="106" t="s">
        <v>815</v>
      </c>
      <c r="C18" s="115"/>
    </row>
    <row r="19" spans="1:3" s="105" customFormat="1" ht="20.25" customHeight="1">
      <c r="A19" s="107" t="s">
        <v>110</v>
      </c>
      <c r="B19" s="106" t="s">
        <v>814</v>
      </c>
      <c r="C19" s="115"/>
    </row>
    <row r="20" spans="1:3" ht="40.5">
      <c r="A20" s="103" t="s">
        <v>109</v>
      </c>
      <c r="B20" s="102" t="s">
        <v>108</v>
      </c>
      <c r="C20" s="114"/>
    </row>
    <row r="21" spans="1:3" ht="26.25" customHeight="1">
      <c r="A21" s="103" t="s">
        <v>107</v>
      </c>
      <c r="B21" s="102" t="s">
        <v>1401</v>
      </c>
      <c r="C21" s="104">
        <v>18</v>
      </c>
    </row>
    <row r="22" spans="1:3" ht="61.5" customHeight="1">
      <c r="A22" s="103" t="s">
        <v>106</v>
      </c>
      <c r="B22" s="102" t="s">
        <v>105</v>
      </c>
      <c r="C22" s="104">
        <v>18</v>
      </c>
    </row>
    <row r="23" spans="1:3" ht="0.75" customHeight="1" hidden="1">
      <c r="A23" s="103" t="s">
        <v>104</v>
      </c>
      <c r="B23" s="102" t="s">
        <v>103</v>
      </c>
      <c r="C23" s="104"/>
    </row>
    <row r="24" spans="1:3" s="105" customFormat="1" ht="22.5" customHeight="1">
      <c r="A24" s="107" t="s">
        <v>102</v>
      </c>
      <c r="B24" s="110" t="s">
        <v>1403</v>
      </c>
      <c r="C24" s="101"/>
    </row>
    <row r="25" spans="1:3" ht="40.5">
      <c r="A25" s="103" t="s">
        <v>1404</v>
      </c>
      <c r="B25" s="102" t="s">
        <v>101</v>
      </c>
      <c r="C25" s="104">
        <f>30+10</f>
        <v>40</v>
      </c>
    </row>
    <row r="26" spans="1:3" ht="40.5" hidden="1">
      <c r="A26" s="103" t="s">
        <v>100</v>
      </c>
      <c r="B26" s="102" t="s">
        <v>99</v>
      </c>
      <c r="C26" s="104"/>
    </row>
    <row r="27" spans="1:3" ht="78.75" customHeight="1">
      <c r="A27" s="103" t="s">
        <v>1406</v>
      </c>
      <c r="B27" s="102" t="s">
        <v>1407</v>
      </c>
      <c r="C27" s="104">
        <f>30+10</f>
        <v>40</v>
      </c>
    </row>
    <row r="28" spans="1:3" s="91" customFormat="1" ht="81">
      <c r="A28" s="103" t="s">
        <v>1408</v>
      </c>
      <c r="B28" s="108" t="s">
        <v>1409</v>
      </c>
      <c r="C28" s="104">
        <f>30+10</f>
        <v>40</v>
      </c>
    </row>
    <row r="29" spans="1:3" ht="40.5">
      <c r="A29" s="103" t="s">
        <v>1410</v>
      </c>
      <c r="B29" s="102" t="s">
        <v>1411</v>
      </c>
      <c r="C29" s="104">
        <f>30+10</f>
        <v>40</v>
      </c>
    </row>
    <row r="30" spans="1:3" ht="182.25">
      <c r="A30" s="103" t="s">
        <v>98</v>
      </c>
      <c r="B30" s="102" t="s">
        <v>97</v>
      </c>
      <c r="C30" s="104">
        <f>30+10</f>
        <v>40</v>
      </c>
    </row>
    <row r="31" spans="1:3" ht="101.25">
      <c r="A31" s="103" t="s">
        <v>96</v>
      </c>
      <c r="B31" s="102" t="s">
        <v>1415</v>
      </c>
      <c r="C31" s="104">
        <f>30+10</f>
        <v>40</v>
      </c>
    </row>
    <row r="32" spans="1:3" s="105" customFormat="1" ht="18.75" customHeight="1" hidden="1">
      <c r="A32" s="107" t="s">
        <v>95</v>
      </c>
      <c r="B32" s="106" t="s">
        <v>94</v>
      </c>
      <c r="C32" s="101"/>
    </row>
    <row r="33" spans="1:3" s="105" customFormat="1" ht="13.5" customHeight="1" hidden="1">
      <c r="A33" s="107" t="s">
        <v>93</v>
      </c>
      <c r="B33" s="106" t="s">
        <v>92</v>
      </c>
      <c r="C33" s="101"/>
    </row>
    <row r="34" spans="1:3" ht="40.5" hidden="1">
      <c r="A34" s="103" t="s">
        <v>91</v>
      </c>
      <c r="B34" s="102" t="s">
        <v>90</v>
      </c>
      <c r="C34" s="104"/>
    </row>
    <row r="35" spans="1:3" ht="40.5" hidden="1">
      <c r="A35" s="103" t="s">
        <v>89</v>
      </c>
      <c r="B35" s="102" t="s">
        <v>88</v>
      </c>
      <c r="C35" s="104"/>
    </row>
    <row r="36" spans="1:3" ht="40.5" hidden="1">
      <c r="A36" s="103" t="s">
        <v>87</v>
      </c>
      <c r="B36" s="102" t="s">
        <v>86</v>
      </c>
      <c r="C36" s="104"/>
    </row>
    <row r="37" spans="1:3" ht="13.5" customHeight="1" hidden="1">
      <c r="A37" s="103" t="s">
        <v>85</v>
      </c>
      <c r="B37" s="102" t="s">
        <v>84</v>
      </c>
      <c r="C37" s="104"/>
    </row>
    <row r="38" spans="1:3" ht="13.5" customHeight="1" hidden="1">
      <c r="A38" s="103" t="s">
        <v>83</v>
      </c>
      <c r="B38" s="102" t="s">
        <v>82</v>
      </c>
      <c r="C38" s="104"/>
    </row>
    <row r="39" spans="1:3" ht="40.5" hidden="1">
      <c r="A39" s="103" t="s">
        <v>81</v>
      </c>
      <c r="B39" s="102" t="s">
        <v>80</v>
      </c>
      <c r="C39" s="104"/>
    </row>
    <row r="40" spans="1:3" ht="40.5" hidden="1">
      <c r="A40" s="103" t="s">
        <v>79</v>
      </c>
      <c r="B40" s="102" t="s">
        <v>78</v>
      </c>
      <c r="C40" s="104"/>
    </row>
    <row r="41" spans="1:3" ht="40.5" hidden="1">
      <c r="A41" s="103" t="s">
        <v>77</v>
      </c>
      <c r="B41" s="102" t="s">
        <v>76</v>
      </c>
      <c r="C41" s="104"/>
    </row>
    <row r="42" spans="1:3" ht="40.5" hidden="1">
      <c r="A42" s="103" t="s">
        <v>75</v>
      </c>
      <c r="B42" s="102" t="s">
        <v>74</v>
      </c>
      <c r="C42" s="104"/>
    </row>
    <row r="43" spans="1:3" ht="40.5" hidden="1">
      <c r="A43" s="103" t="s">
        <v>73</v>
      </c>
      <c r="B43" s="102" t="s">
        <v>72</v>
      </c>
      <c r="C43" s="104"/>
    </row>
    <row r="44" spans="1:3" ht="40.5" hidden="1">
      <c r="A44" s="103" t="s">
        <v>71</v>
      </c>
      <c r="B44" s="102" t="s">
        <v>70</v>
      </c>
      <c r="C44" s="104"/>
    </row>
    <row r="45" spans="1:3" ht="40.5" hidden="1">
      <c r="A45" s="103" t="s">
        <v>69</v>
      </c>
      <c r="B45" s="102" t="s">
        <v>68</v>
      </c>
      <c r="C45" s="104"/>
    </row>
    <row r="46" spans="1:3" ht="60.75" hidden="1">
      <c r="A46" s="103" t="s">
        <v>67</v>
      </c>
      <c r="B46" s="102" t="s">
        <v>66</v>
      </c>
      <c r="C46" s="104"/>
    </row>
    <row r="47" spans="1:3" ht="60.75" hidden="1">
      <c r="A47" s="103" t="s">
        <v>65</v>
      </c>
      <c r="B47" s="102" t="s">
        <v>64</v>
      </c>
      <c r="C47" s="104"/>
    </row>
    <row r="48" spans="1:3" ht="40.5" hidden="1">
      <c r="A48" s="103" t="s">
        <v>63</v>
      </c>
      <c r="B48" s="102" t="s">
        <v>62</v>
      </c>
      <c r="C48" s="104"/>
    </row>
    <row r="49" spans="1:3" ht="40.5" hidden="1">
      <c r="A49" s="103" t="s">
        <v>61</v>
      </c>
      <c r="B49" s="102" t="s">
        <v>696</v>
      </c>
      <c r="C49" s="104"/>
    </row>
    <row r="50" spans="1:3" ht="60.75" hidden="1">
      <c r="A50" s="103" t="s">
        <v>695</v>
      </c>
      <c r="B50" s="102" t="s">
        <v>694</v>
      </c>
      <c r="C50" s="104"/>
    </row>
    <row r="51" spans="1:3" ht="60.75" hidden="1">
      <c r="A51" s="103" t="s">
        <v>693</v>
      </c>
      <c r="B51" s="102" t="s">
        <v>692</v>
      </c>
      <c r="C51" s="104"/>
    </row>
    <row r="52" spans="1:3" ht="60.75" hidden="1">
      <c r="A52" s="103" t="s">
        <v>691</v>
      </c>
      <c r="B52" s="102" t="s">
        <v>690</v>
      </c>
      <c r="C52" s="104"/>
    </row>
    <row r="53" spans="1:3" ht="60.75" hidden="1">
      <c r="A53" s="103" t="s">
        <v>689</v>
      </c>
      <c r="B53" s="102" t="s">
        <v>688</v>
      </c>
      <c r="C53" s="104"/>
    </row>
    <row r="54" spans="1:3" ht="60.75" hidden="1">
      <c r="A54" s="103" t="s">
        <v>687</v>
      </c>
      <c r="B54" s="102" t="s">
        <v>686</v>
      </c>
      <c r="C54" s="104"/>
    </row>
    <row r="55" spans="1:3" s="105" customFormat="1" ht="40.5">
      <c r="A55" s="107" t="s">
        <v>685</v>
      </c>
      <c r="B55" s="106" t="s">
        <v>808</v>
      </c>
      <c r="C55" s="101"/>
    </row>
    <row r="56" spans="1:3" s="105" customFormat="1" ht="40.5">
      <c r="A56" s="107" t="s">
        <v>684</v>
      </c>
      <c r="B56" s="106" t="s">
        <v>683</v>
      </c>
      <c r="C56" s="101"/>
    </row>
    <row r="57" spans="1:3" ht="21.75" customHeight="1">
      <c r="A57" s="103" t="s">
        <v>682</v>
      </c>
      <c r="B57" s="102" t="s">
        <v>1417</v>
      </c>
      <c r="C57" s="104">
        <v>20</v>
      </c>
    </row>
    <row r="58" spans="1:3" ht="40.5">
      <c r="A58" s="103" t="s">
        <v>1418</v>
      </c>
      <c r="B58" s="102" t="s">
        <v>1419</v>
      </c>
      <c r="C58" s="104">
        <v>20</v>
      </c>
    </row>
    <row r="59" spans="1:3" s="91" customFormat="1" ht="40.5">
      <c r="A59" s="103" t="s">
        <v>1420</v>
      </c>
      <c r="B59" s="108" t="s">
        <v>1421</v>
      </c>
      <c r="C59" s="104">
        <v>20</v>
      </c>
    </row>
    <row r="60" spans="1:3" s="105" customFormat="1" ht="24.75" customHeight="1">
      <c r="A60" s="107" t="s">
        <v>681</v>
      </c>
      <c r="B60" s="106" t="s">
        <v>1423</v>
      </c>
      <c r="C60" s="101">
        <v>90</v>
      </c>
    </row>
    <row r="61" spans="1:3" s="105" customFormat="1" ht="21.75" customHeight="1">
      <c r="A61" s="107" t="s">
        <v>680</v>
      </c>
      <c r="B61" s="106" t="s">
        <v>1425</v>
      </c>
      <c r="C61" s="101">
        <v>60</v>
      </c>
    </row>
    <row r="62" spans="1:3" s="105" customFormat="1" ht="18.75" customHeight="1">
      <c r="A62" s="107" t="s">
        <v>679</v>
      </c>
      <c r="B62" s="106" t="s">
        <v>801</v>
      </c>
      <c r="C62" s="101"/>
    </row>
    <row r="63" spans="1:3" s="105" customFormat="1" ht="19.5" customHeight="1">
      <c r="A63" s="107" t="s">
        <v>678</v>
      </c>
      <c r="B63" s="106" t="s">
        <v>800</v>
      </c>
      <c r="C63" s="101"/>
    </row>
    <row r="64" spans="1:3" s="105" customFormat="1" ht="40.5">
      <c r="A64" s="103" t="s">
        <v>1426</v>
      </c>
      <c r="B64" s="102" t="s">
        <v>1427</v>
      </c>
      <c r="C64" s="104">
        <v>100</v>
      </c>
    </row>
    <row r="65" spans="1:3" s="109" customFormat="1" ht="0.75" customHeight="1" hidden="1">
      <c r="A65" s="103" t="s">
        <v>677</v>
      </c>
      <c r="B65" s="108" t="s">
        <v>676</v>
      </c>
      <c r="C65" s="101"/>
    </row>
    <row r="66" spans="1:3" s="105" customFormat="1" ht="40.5" hidden="1">
      <c r="A66" s="103" t="s">
        <v>675</v>
      </c>
      <c r="B66" s="102" t="s">
        <v>674</v>
      </c>
      <c r="C66" s="101"/>
    </row>
    <row r="67" spans="1:3" s="105" customFormat="1" ht="20.25" customHeight="1">
      <c r="A67" s="107" t="s">
        <v>673</v>
      </c>
      <c r="B67" s="110" t="s">
        <v>672</v>
      </c>
      <c r="C67" s="101"/>
    </row>
    <row r="68" spans="1:3" ht="19.5" customHeight="1">
      <c r="A68" s="103" t="s">
        <v>671</v>
      </c>
      <c r="B68" s="108" t="s">
        <v>1429</v>
      </c>
      <c r="C68" s="104">
        <v>20</v>
      </c>
    </row>
    <row r="69" spans="1:3" ht="19.5" customHeight="1">
      <c r="A69" s="103" t="s">
        <v>670</v>
      </c>
      <c r="B69" s="108" t="s">
        <v>669</v>
      </c>
      <c r="C69" s="104">
        <v>20</v>
      </c>
    </row>
    <row r="70" spans="1:3" s="105" customFormat="1" ht="40.5" hidden="1">
      <c r="A70" s="107" t="s">
        <v>668</v>
      </c>
      <c r="B70" s="110" t="s">
        <v>667</v>
      </c>
      <c r="C70" s="101"/>
    </row>
    <row r="71" spans="1:3" ht="13.5" customHeight="1" hidden="1">
      <c r="A71" s="103" t="s">
        <v>666</v>
      </c>
      <c r="B71" s="108" t="s">
        <v>665</v>
      </c>
      <c r="C71" s="104"/>
    </row>
    <row r="72" spans="1:3" ht="40.5" hidden="1">
      <c r="A72" s="103" t="s">
        <v>664</v>
      </c>
      <c r="B72" s="108" t="s">
        <v>663</v>
      </c>
      <c r="C72" s="104"/>
    </row>
    <row r="73" spans="1:3" s="105" customFormat="1" ht="40.5" hidden="1">
      <c r="A73" s="107" t="s">
        <v>662</v>
      </c>
      <c r="B73" s="110" t="s">
        <v>661</v>
      </c>
      <c r="C73" s="101"/>
    </row>
    <row r="74" spans="1:3" s="105" customFormat="1" ht="18" customHeight="1">
      <c r="A74" s="107" t="s">
        <v>660</v>
      </c>
      <c r="B74" s="110" t="s">
        <v>659</v>
      </c>
      <c r="C74" s="101"/>
    </row>
    <row r="75" spans="1:3" ht="40.5" hidden="1">
      <c r="A75" s="103" t="s">
        <v>658</v>
      </c>
      <c r="B75" s="108" t="s">
        <v>657</v>
      </c>
      <c r="C75" s="104"/>
    </row>
    <row r="76" spans="1:3" ht="60.75">
      <c r="A76" s="103" t="s">
        <v>1430</v>
      </c>
      <c r="B76" s="108" t="s">
        <v>1431</v>
      </c>
      <c r="C76" s="104">
        <v>100</v>
      </c>
    </row>
    <row r="77" spans="1:3" ht="60.75" hidden="1">
      <c r="A77" s="103" t="s">
        <v>656</v>
      </c>
      <c r="B77" s="108" t="s">
        <v>655</v>
      </c>
      <c r="C77" s="104"/>
    </row>
    <row r="78" spans="1:3" ht="60.75" hidden="1">
      <c r="A78" s="103" t="s">
        <v>654</v>
      </c>
      <c r="B78" s="108" t="s">
        <v>653</v>
      </c>
      <c r="C78" s="104"/>
    </row>
    <row r="79" spans="1:3" s="91" customFormat="1" ht="40.5">
      <c r="A79" s="103" t="s">
        <v>652</v>
      </c>
      <c r="B79" s="108" t="s">
        <v>651</v>
      </c>
      <c r="C79" s="104"/>
    </row>
    <row r="80" spans="1:3" s="91" customFormat="1" ht="66.75" customHeight="1">
      <c r="A80" s="103" t="s">
        <v>1432</v>
      </c>
      <c r="B80" s="108" t="s">
        <v>1433</v>
      </c>
      <c r="C80" s="104">
        <v>100</v>
      </c>
    </row>
    <row r="81" spans="1:3" s="109" customFormat="1" ht="36.75" customHeight="1">
      <c r="A81" s="107" t="s">
        <v>650</v>
      </c>
      <c r="B81" s="110" t="s">
        <v>791</v>
      </c>
      <c r="C81" s="101"/>
    </row>
    <row r="82" spans="1:3" s="91" customFormat="1" ht="40.5" hidden="1">
      <c r="A82" s="103" t="s">
        <v>649</v>
      </c>
      <c r="B82" s="108" t="s">
        <v>648</v>
      </c>
      <c r="C82" s="104"/>
    </row>
    <row r="83" spans="1:3" s="91" customFormat="1" ht="60.75">
      <c r="A83" s="103" t="s">
        <v>647</v>
      </c>
      <c r="B83" s="108" t="s">
        <v>646</v>
      </c>
      <c r="C83" s="104">
        <v>100</v>
      </c>
    </row>
    <row r="84" spans="1:3" s="91" customFormat="1" ht="101.25" hidden="1">
      <c r="A84" s="103" t="s">
        <v>645</v>
      </c>
      <c r="B84" s="108" t="s">
        <v>644</v>
      </c>
      <c r="C84" s="104"/>
    </row>
    <row r="85" spans="1:3" s="91" customFormat="1" ht="60.75" hidden="1">
      <c r="A85" s="103" t="s">
        <v>643</v>
      </c>
      <c r="B85" s="108" t="s">
        <v>642</v>
      </c>
      <c r="C85" s="113"/>
    </row>
    <row r="86" spans="1:3" s="91" customFormat="1" ht="60.75" hidden="1">
      <c r="A86" s="103" t="s">
        <v>641</v>
      </c>
      <c r="B86" s="108" t="s">
        <v>640</v>
      </c>
      <c r="C86" s="104"/>
    </row>
    <row r="87" spans="1:3" s="91" customFormat="1" ht="60.75" hidden="1">
      <c r="A87" s="103" t="s">
        <v>639</v>
      </c>
      <c r="B87" s="108" t="s">
        <v>638</v>
      </c>
      <c r="C87" s="104"/>
    </row>
    <row r="88" spans="1:3" s="91" customFormat="1" ht="40.5" hidden="1">
      <c r="A88" s="103" t="s">
        <v>637</v>
      </c>
      <c r="B88" s="108" t="s">
        <v>636</v>
      </c>
      <c r="C88" s="104"/>
    </row>
    <row r="89" spans="1:3" s="91" customFormat="1" ht="60.75" hidden="1">
      <c r="A89" s="103" t="s">
        <v>635</v>
      </c>
      <c r="B89" s="108" t="s">
        <v>634</v>
      </c>
      <c r="C89" s="104"/>
    </row>
    <row r="90" spans="1:3" s="91" customFormat="1" ht="81">
      <c r="A90" s="103" t="s">
        <v>633</v>
      </c>
      <c r="B90" s="108" t="s">
        <v>1453</v>
      </c>
      <c r="C90" s="104">
        <v>100</v>
      </c>
    </row>
    <row r="91" spans="1:3" s="91" customFormat="1" ht="18.75" customHeight="1">
      <c r="A91" s="103" t="s">
        <v>632</v>
      </c>
      <c r="B91" s="108" t="s">
        <v>787</v>
      </c>
      <c r="C91" s="104">
        <v>100</v>
      </c>
    </row>
    <row r="92" spans="1:3" s="91" customFormat="1" ht="0.75" customHeight="1" hidden="1">
      <c r="A92" s="103" t="s">
        <v>631</v>
      </c>
      <c r="B92" s="108" t="s">
        <v>630</v>
      </c>
      <c r="C92" s="104"/>
    </row>
    <row r="93" spans="1:3" s="91" customFormat="1" ht="81">
      <c r="A93" s="103" t="s">
        <v>629</v>
      </c>
      <c r="B93" s="108" t="s">
        <v>628</v>
      </c>
      <c r="C93" s="104">
        <v>100</v>
      </c>
    </row>
    <row r="94" spans="1:3" s="91" customFormat="1" ht="81" hidden="1">
      <c r="A94" s="103" t="s">
        <v>627</v>
      </c>
      <c r="B94" s="108" t="s">
        <v>626</v>
      </c>
      <c r="C94" s="104"/>
    </row>
    <row r="95" spans="1:3" s="91" customFormat="1" ht="81" hidden="1">
      <c r="A95" s="103" t="s">
        <v>625</v>
      </c>
      <c r="B95" s="108" t="s">
        <v>624</v>
      </c>
      <c r="C95" s="104"/>
    </row>
    <row r="96" spans="1:3" s="105" customFormat="1" ht="1.5" customHeight="1" hidden="1">
      <c r="A96" s="107" t="s">
        <v>623</v>
      </c>
      <c r="B96" s="106" t="s">
        <v>783</v>
      </c>
      <c r="C96" s="101"/>
    </row>
    <row r="97" spans="1:3" s="105" customFormat="1" ht="40.5" hidden="1">
      <c r="A97" s="107" t="s">
        <v>622</v>
      </c>
      <c r="B97" s="106" t="s">
        <v>621</v>
      </c>
      <c r="C97" s="101"/>
    </row>
    <row r="98" spans="1:3" ht="40.5" hidden="1">
      <c r="A98" s="103" t="s">
        <v>620</v>
      </c>
      <c r="B98" s="102" t="s">
        <v>619</v>
      </c>
      <c r="C98" s="104"/>
    </row>
    <row r="99" spans="1:3" ht="40.5" hidden="1">
      <c r="A99" s="103" t="s">
        <v>618</v>
      </c>
      <c r="B99" s="102" t="s">
        <v>617</v>
      </c>
      <c r="C99" s="104"/>
    </row>
    <row r="100" spans="1:3" s="105" customFormat="1" ht="40.5" hidden="1">
      <c r="A100" s="107" t="s">
        <v>616</v>
      </c>
      <c r="B100" s="106" t="s">
        <v>615</v>
      </c>
      <c r="C100" s="101"/>
    </row>
    <row r="101" spans="1:3" ht="40.5" hidden="1">
      <c r="A101" s="103" t="s">
        <v>614</v>
      </c>
      <c r="B101" s="102" t="s">
        <v>613</v>
      </c>
      <c r="C101" s="104"/>
    </row>
    <row r="102" spans="1:3" s="105" customFormat="1" ht="18.75" customHeight="1">
      <c r="A102" s="107" t="s">
        <v>612</v>
      </c>
      <c r="B102" s="106" t="s">
        <v>611</v>
      </c>
      <c r="C102" s="101"/>
    </row>
    <row r="103" spans="1:3" ht="40.5" hidden="1">
      <c r="A103" s="103" t="s">
        <v>610</v>
      </c>
      <c r="B103" s="102" t="s">
        <v>609</v>
      </c>
      <c r="C103" s="101"/>
    </row>
    <row r="104" spans="1:3" ht="0.75" customHeight="1" hidden="1">
      <c r="A104" s="103" t="s">
        <v>608</v>
      </c>
      <c r="B104" s="102" t="s">
        <v>607</v>
      </c>
      <c r="C104" s="104"/>
    </row>
    <row r="105" spans="1:3" ht="40.5" hidden="1">
      <c r="A105" s="103" t="s">
        <v>606</v>
      </c>
      <c r="B105" s="102" t="s">
        <v>605</v>
      </c>
      <c r="C105" s="101"/>
    </row>
    <row r="106" spans="1:3" ht="40.5" hidden="1">
      <c r="A106" s="103" t="s">
        <v>604</v>
      </c>
      <c r="B106" s="102" t="s">
        <v>603</v>
      </c>
      <c r="C106" s="104"/>
    </row>
    <row r="107" spans="1:3" ht="40.5" hidden="1">
      <c r="A107" s="103" t="s">
        <v>602</v>
      </c>
      <c r="B107" s="102" t="s">
        <v>601</v>
      </c>
      <c r="C107" s="101"/>
    </row>
    <row r="108" spans="1:3" ht="40.5" hidden="1">
      <c r="A108" s="103" t="s">
        <v>600</v>
      </c>
      <c r="B108" s="102" t="s">
        <v>599</v>
      </c>
      <c r="C108" s="104"/>
    </row>
    <row r="109" spans="1:3" ht="40.5" hidden="1">
      <c r="A109" s="103" t="s">
        <v>598</v>
      </c>
      <c r="B109" s="102" t="s">
        <v>597</v>
      </c>
      <c r="C109" s="101"/>
    </row>
    <row r="110" spans="1:3" ht="40.5" hidden="1">
      <c r="A110" s="103" t="s">
        <v>1296</v>
      </c>
      <c r="B110" s="102" t="s">
        <v>1295</v>
      </c>
      <c r="C110" s="104"/>
    </row>
    <row r="111" spans="1:3" ht="40.5" hidden="1">
      <c r="A111" s="103" t="s">
        <v>1294</v>
      </c>
      <c r="B111" s="102" t="s">
        <v>1293</v>
      </c>
      <c r="C111" s="104"/>
    </row>
    <row r="112" spans="1:3" ht="40.5" hidden="1">
      <c r="A112" s="103" t="s">
        <v>1292</v>
      </c>
      <c r="B112" s="102" t="s">
        <v>1291</v>
      </c>
      <c r="C112" s="112"/>
    </row>
    <row r="113" spans="1:3" ht="40.5" hidden="1">
      <c r="A113" s="103" t="s">
        <v>1290</v>
      </c>
      <c r="B113" s="102" t="s">
        <v>1289</v>
      </c>
      <c r="C113" s="104"/>
    </row>
    <row r="114" spans="1:3" ht="40.5" hidden="1">
      <c r="A114" s="103" t="s">
        <v>1288</v>
      </c>
      <c r="B114" s="102" t="s">
        <v>1287</v>
      </c>
      <c r="C114" s="101"/>
    </row>
    <row r="115" spans="1:3" ht="40.5" hidden="1">
      <c r="A115" s="103" t="s">
        <v>1286</v>
      </c>
      <c r="B115" s="102" t="s">
        <v>1285</v>
      </c>
      <c r="C115" s="104"/>
    </row>
    <row r="116" spans="1:3" ht="40.5" hidden="1">
      <c r="A116" s="103" t="s">
        <v>1284</v>
      </c>
      <c r="B116" s="102" t="s">
        <v>1283</v>
      </c>
      <c r="C116" s="101"/>
    </row>
    <row r="117" spans="1:3" ht="40.5" hidden="1">
      <c r="A117" s="103" t="s">
        <v>1282</v>
      </c>
      <c r="B117" s="102" t="s">
        <v>1281</v>
      </c>
      <c r="C117" s="104"/>
    </row>
    <row r="118" spans="1:3" ht="18.75" customHeight="1">
      <c r="A118" s="103" t="s">
        <v>1280</v>
      </c>
      <c r="B118" s="102" t="s">
        <v>1279</v>
      </c>
      <c r="C118" s="616"/>
    </row>
    <row r="119" spans="1:3" ht="16.5" customHeight="1">
      <c r="A119" s="103" t="s">
        <v>1278</v>
      </c>
      <c r="B119" s="102" t="s">
        <v>1277</v>
      </c>
      <c r="C119" s="616"/>
    </row>
    <row r="120" spans="1:3" ht="18" customHeight="1">
      <c r="A120" s="103" t="s">
        <v>1276</v>
      </c>
      <c r="B120" s="102" t="s">
        <v>1275</v>
      </c>
      <c r="C120" s="616"/>
    </row>
    <row r="121" spans="1:3" ht="40.5" hidden="1">
      <c r="A121" s="103" t="s">
        <v>1274</v>
      </c>
      <c r="B121" s="102" t="s">
        <v>1273</v>
      </c>
      <c r="C121" s="104"/>
    </row>
    <row r="122" spans="1:3" ht="60.75" hidden="1">
      <c r="A122" s="103" t="s">
        <v>1272</v>
      </c>
      <c r="B122" s="102" t="s">
        <v>1271</v>
      </c>
      <c r="C122" s="104"/>
    </row>
    <row r="123" spans="1:3" ht="60.75" hidden="1">
      <c r="A123" s="103" t="s">
        <v>1270</v>
      </c>
      <c r="B123" s="102" t="s">
        <v>1269</v>
      </c>
      <c r="C123" s="104"/>
    </row>
    <row r="124" spans="1:3" s="105" customFormat="1" ht="19.5" customHeight="1">
      <c r="A124" s="107" t="s">
        <v>1268</v>
      </c>
      <c r="B124" s="106" t="s">
        <v>1267</v>
      </c>
      <c r="C124" s="101"/>
    </row>
    <row r="125" spans="1:3" ht="40.5" hidden="1">
      <c r="A125" s="103" t="s">
        <v>1266</v>
      </c>
      <c r="B125" s="102" t="s">
        <v>1265</v>
      </c>
      <c r="C125" s="104"/>
    </row>
    <row r="126" spans="1:3" ht="40.5" hidden="1">
      <c r="A126" s="103" t="s">
        <v>1264</v>
      </c>
      <c r="B126" s="102" t="s">
        <v>1263</v>
      </c>
      <c r="C126" s="104"/>
    </row>
    <row r="127" spans="1:3" ht="40.5" hidden="1">
      <c r="A127" s="103" t="s">
        <v>1262</v>
      </c>
      <c r="B127" s="102" t="s">
        <v>1261</v>
      </c>
      <c r="C127" s="104"/>
    </row>
    <row r="128" spans="1:3" ht="40.5" hidden="1">
      <c r="A128" s="103" t="s">
        <v>1260</v>
      </c>
      <c r="B128" s="102" t="s">
        <v>1259</v>
      </c>
      <c r="C128" s="104"/>
    </row>
    <row r="129" spans="1:3" ht="19.5" customHeight="1">
      <c r="A129" s="103" t="s">
        <v>1258</v>
      </c>
      <c r="B129" s="102" t="s">
        <v>1257</v>
      </c>
      <c r="C129" s="104"/>
    </row>
    <row r="130" spans="1:3" ht="39.75" customHeight="1">
      <c r="A130" s="103" t="s">
        <v>1256</v>
      </c>
      <c r="B130" s="102" t="s">
        <v>1255</v>
      </c>
      <c r="C130" s="104">
        <v>100</v>
      </c>
    </row>
    <row r="131" spans="1:3" ht="40.5" hidden="1">
      <c r="A131" s="103" t="s">
        <v>1254</v>
      </c>
      <c r="B131" s="102" t="s">
        <v>1253</v>
      </c>
      <c r="C131" s="104"/>
    </row>
    <row r="132" spans="1:3" ht="40.5" hidden="1">
      <c r="A132" s="103" t="s">
        <v>1252</v>
      </c>
      <c r="B132" s="102" t="s">
        <v>1251</v>
      </c>
      <c r="C132" s="104"/>
    </row>
    <row r="133" spans="1:3" s="105" customFormat="1" ht="40.5" hidden="1">
      <c r="A133" s="107" t="s">
        <v>1250</v>
      </c>
      <c r="B133" s="106" t="s">
        <v>1249</v>
      </c>
      <c r="C133" s="101"/>
    </row>
    <row r="134" spans="1:3" ht="40.5" hidden="1">
      <c r="A134" s="103" t="s">
        <v>1248</v>
      </c>
      <c r="B134" s="102" t="s">
        <v>1247</v>
      </c>
      <c r="C134" s="104"/>
    </row>
    <row r="135" spans="1:3" s="105" customFormat="1" ht="21" customHeight="1">
      <c r="A135" s="107" t="s">
        <v>1246</v>
      </c>
      <c r="B135" s="106" t="s">
        <v>1245</v>
      </c>
      <c r="C135" s="111"/>
    </row>
    <row r="136" spans="1:3" ht="19.5" customHeight="1">
      <c r="A136" s="103" t="s">
        <v>1244</v>
      </c>
      <c r="B136" s="102" t="s">
        <v>1439</v>
      </c>
      <c r="C136" s="104">
        <v>60</v>
      </c>
    </row>
    <row r="137" spans="1:3" ht="40.5" hidden="1">
      <c r="A137" s="103" t="s">
        <v>1243</v>
      </c>
      <c r="B137" s="108" t="s">
        <v>1242</v>
      </c>
      <c r="C137" s="104"/>
    </row>
    <row r="138" spans="1:3" ht="0.75" customHeight="1">
      <c r="A138" s="103" t="s">
        <v>1241</v>
      </c>
      <c r="B138" s="102" t="s">
        <v>1240</v>
      </c>
      <c r="C138" s="104"/>
    </row>
    <row r="139" spans="1:3" s="105" customFormat="1" ht="19.5" customHeight="1">
      <c r="A139" s="107" t="s">
        <v>1239</v>
      </c>
      <c r="B139" s="106" t="s">
        <v>1238</v>
      </c>
      <c r="C139" s="101"/>
    </row>
    <row r="140" spans="1:3" ht="23.25" customHeight="1">
      <c r="A140" s="103" t="s">
        <v>1237</v>
      </c>
      <c r="B140" s="102" t="s">
        <v>1236</v>
      </c>
      <c r="C140" s="101"/>
    </row>
    <row r="141" spans="1:3" ht="18.75" customHeight="1">
      <c r="A141" s="103" t="s">
        <v>1235</v>
      </c>
      <c r="B141" s="102" t="s">
        <v>1234</v>
      </c>
      <c r="C141" s="104">
        <v>100</v>
      </c>
    </row>
    <row r="142" spans="1:3" ht="15" customHeight="1" hidden="1">
      <c r="A142" s="103" t="s">
        <v>1233</v>
      </c>
      <c r="B142" s="102" t="s">
        <v>1232</v>
      </c>
      <c r="C142" s="101"/>
    </row>
    <row r="143" spans="1:3" ht="40.5">
      <c r="A143" s="103" t="s">
        <v>1231</v>
      </c>
      <c r="B143" s="102" t="s">
        <v>1230</v>
      </c>
      <c r="C143" s="101"/>
    </row>
    <row r="144" spans="1:3" ht="60.75">
      <c r="A144" s="103" t="s">
        <v>1440</v>
      </c>
      <c r="B144" s="102" t="s">
        <v>1229</v>
      </c>
      <c r="C144" s="104">
        <v>100</v>
      </c>
    </row>
    <row r="145" spans="1:3" ht="60.75" hidden="1">
      <c r="A145" s="103" t="s">
        <v>1228</v>
      </c>
      <c r="B145" s="102" t="s">
        <v>1227</v>
      </c>
      <c r="C145" s="104"/>
    </row>
    <row r="146" spans="1:3" ht="18.75" customHeight="1">
      <c r="A146" s="103" t="s">
        <v>1226</v>
      </c>
      <c r="B146" s="102" t="s">
        <v>1225</v>
      </c>
      <c r="C146" s="104"/>
    </row>
    <row r="147" spans="1:3" ht="25.5" customHeight="1">
      <c r="A147" s="103" t="s">
        <v>1224</v>
      </c>
      <c r="B147" s="102" t="s">
        <v>1223</v>
      </c>
      <c r="C147" s="104">
        <v>100</v>
      </c>
    </row>
    <row r="148" spans="1:3" ht="2.25" customHeight="1" hidden="1">
      <c r="A148" s="103" t="s">
        <v>1222</v>
      </c>
      <c r="B148" s="102" t="s">
        <v>1221</v>
      </c>
      <c r="C148" s="104"/>
    </row>
    <row r="149" spans="1:3" ht="18.75" customHeight="1">
      <c r="A149" s="103" t="s">
        <v>1220</v>
      </c>
      <c r="B149" s="102" t="s">
        <v>1219</v>
      </c>
      <c r="C149" s="101"/>
    </row>
    <row r="150" spans="1:3" ht="25.5" customHeight="1">
      <c r="A150" s="103" t="s">
        <v>1442</v>
      </c>
      <c r="B150" s="102" t="s">
        <v>1443</v>
      </c>
      <c r="C150" s="104">
        <v>100</v>
      </c>
    </row>
    <row r="151" spans="1:3" ht="40.5" hidden="1">
      <c r="A151" s="103" t="s">
        <v>1218</v>
      </c>
      <c r="B151" s="102" t="s">
        <v>1217</v>
      </c>
      <c r="C151" s="104"/>
    </row>
    <row r="152" spans="1:3" s="105" customFormat="1" ht="40.5">
      <c r="A152" s="107" t="s">
        <v>1216</v>
      </c>
      <c r="B152" s="106" t="s">
        <v>781</v>
      </c>
      <c r="C152" s="101"/>
    </row>
    <row r="153" spans="1:3" s="105" customFormat="1" ht="72.75" customHeight="1">
      <c r="A153" s="107" t="s">
        <v>1215</v>
      </c>
      <c r="B153" s="106" t="s">
        <v>1214</v>
      </c>
      <c r="C153" s="101"/>
    </row>
    <row r="154" spans="1:3" ht="60.75" hidden="1">
      <c r="A154" s="103" t="s">
        <v>1213</v>
      </c>
      <c r="B154" s="102" t="s">
        <v>1212</v>
      </c>
      <c r="C154" s="104"/>
    </row>
    <row r="155" spans="1:3" ht="40.5" customHeight="1">
      <c r="A155" s="103" t="s">
        <v>1330</v>
      </c>
      <c r="B155" s="102" t="s">
        <v>1342</v>
      </c>
      <c r="C155" s="104">
        <v>100</v>
      </c>
    </row>
    <row r="156" spans="1:3" ht="18.75" customHeight="1" hidden="1">
      <c r="A156" s="103" t="s">
        <v>1211</v>
      </c>
      <c r="B156" s="102" t="s">
        <v>1210</v>
      </c>
      <c r="C156" s="104"/>
    </row>
    <row r="157" spans="1:3" ht="40.5" hidden="1">
      <c r="A157" s="103" t="s">
        <v>1209</v>
      </c>
      <c r="B157" s="102" t="s">
        <v>1208</v>
      </c>
      <c r="C157" s="104"/>
    </row>
    <row r="158" spans="1:3" s="105" customFormat="1" ht="20.25" customHeight="1">
      <c r="A158" s="107" t="s">
        <v>1207</v>
      </c>
      <c r="B158" s="106" t="s">
        <v>1206</v>
      </c>
      <c r="C158" s="104"/>
    </row>
    <row r="159" spans="1:3" ht="40.5" hidden="1">
      <c r="A159" s="103" t="s">
        <v>1205</v>
      </c>
      <c r="B159" s="102" t="s">
        <v>1204</v>
      </c>
      <c r="C159" s="104"/>
    </row>
    <row r="160" spans="1:3" ht="18.75" customHeight="1">
      <c r="A160" s="103" t="s">
        <v>1203</v>
      </c>
      <c r="B160" s="102" t="s">
        <v>1202</v>
      </c>
      <c r="C160" s="104">
        <v>100</v>
      </c>
    </row>
    <row r="161" spans="1:3" ht="0.75" customHeight="1" hidden="1">
      <c r="A161" s="103" t="s">
        <v>1201</v>
      </c>
      <c r="B161" s="102" t="s">
        <v>1200</v>
      </c>
      <c r="C161" s="104"/>
    </row>
    <row r="162" spans="1:3" ht="40.5" hidden="1">
      <c r="A162" s="103" t="s">
        <v>1199</v>
      </c>
      <c r="B162" s="102" t="s">
        <v>1198</v>
      </c>
      <c r="C162" s="104"/>
    </row>
    <row r="163" spans="1:3" s="105" customFormat="1" ht="40.5" hidden="1">
      <c r="A163" s="107" t="s">
        <v>1197</v>
      </c>
      <c r="B163" s="106" t="s">
        <v>1196</v>
      </c>
      <c r="C163" s="101"/>
    </row>
    <row r="164" spans="1:3" ht="40.5" hidden="1">
      <c r="A164" s="103" t="s">
        <v>1195</v>
      </c>
      <c r="B164" s="102" t="s">
        <v>1194</v>
      </c>
      <c r="C164" s="104"/>
    </row>
    <row r="165" spans="1:3" ht="40.5">
      <c r="A165" s="103" t="s">
        <v>1081</v>
      </c>
      <c r="B165" s="102" t="s">
        <v>1193</v>
      </c>
      <c r="C165" s="104">
        <v>100</v>
      </c>
    </row>
    <row r="166" spans="1:3" ht="40.5" hidden="1">
      <c r="A166" s="103" t="s">
        <v>1192</v>
      </c>
      <c r="B166" s="102" t="s">
        <v>1191</v>
      </c>
      <c r="C166" s="104"/>
    </row>
    <row r="167" spans="1:3" ht="40.5" hidden="1">
      <c r="A167" s="103" t="s">
        <v>1190</v>
      </c>
      <c r="B167" s="102" t="s">
        <v>1189</v>
      </c>
      <c r="C167" s="104"/>
    </row>
    <row r="168" spans="1:3" s="105" customFormat="1" ht="19.5" customHeight="1">
      <c r="A168" s="107" t="s">
        <v>1188</v>
      </c>
      <c r="B168" s="106" t="s">
        <v>1187</v>
      </c>
      <c r="C168" s="104"/>
    </row>
    <row r="169" spans="1:3" ht="40.5" hidden="1">
      <c r="A169" s="103" t="s">
        <v>1186</v>
      </c>
      <c r="B169" s="102" t="s">
        <v>1185</v>
      </c>
      <c r="C169" s="104"/>
    </row>
    <row r="170" spans="1:3" ht="40.5">
      <c r="A170" s="103" t="s">
        <v>1184</v>
      </c>
      <c r="B170" s="102" t="s">
        <v>1183</v>
      </c>
      <c r="C170" s="104">
        <v>100</v>
      </c>
    </row>
    <row r="171" spans="1:3" ht="40.5" hidden="1">
      <c r="A171" s="103" t="s">
        <v>1182</v>
      </c>
      <c r="B171" s="102" t="s">
        <v>1181</v>
      </c>
      <c r="C171" s="104"/>
    </row>
    <row r="172" spans="1:3" ht="40.5" hidden="1">
      <c r="A172" s="103" t="s">
        <v>1180</v>
      </c>
      <c r="B172" s="102" t="s">
        <v>1179</v>
      </c>
      <c r="C172" s="104"/>
    </row>
    <row r="173" spans="1:3" s="109" customFormat="1" ht="81">
      <c r="A173" s="107" t="s">
        <v>1178</v>
      </c>
      <c r="B173" s="110" t="s">
        <v>1177</v>
      </c>
      <c r="C173" s="101"/>
    </row>
    <row r="174" spans="1:3" s="109" customFormat="1" ht="60.75">
      <c r="A174" s="107" t="s">
        <v>1176</v>
      </c>
      <c r="B174" s="110" t="s">
        <v>1175</v>
      </c>
      <c r="C174" s="101"/>
    </row>
    <row r="175" spans="1:3" s="91" customFormat="1" ht="61.5" customHeight="1">
      <c r="A175" s="103" t="s">
        <v>1341</v>
      </c>
      <c r="B175" s="108" t="s">
        <v>1322</v>
      </c>
      <c r="C175" s="104">
        <v>80</v>
      </c>
    </row>
    <row r="176" spans="1:3" s="91" customFormat="1" ht="81" hidden="1">
      <c r="A176" s="103" t="s">
        <v>1174</v>
      </c>
      <c r="B176" s="108" t="s">
        <v>1173</v>
      </c>
      <c r="C176" s="104"/>
    </row>
    <row r="177" spans="1:3" s="91" customFormat="1" ht="60.75" hidden="1">
      <c r="A177" s="103" t="s">
        <v>1172</v>
      </c>
      <c r="B177" s="108" t="s">
        <v>1171</v>
      </c>
      <c r="C177" s="104"/>
    </row>
    <row r="178" spans="1:3" s="105" customFormat="1" ht="108" customHeight="1">
      <c r="A178" s="107" t="s">
        <v>1170</v>
      </c>
      <c r="B178" s="106" t="s">
        <v>1169</v>
      </c>
      <c r="C178" s="101"/>
    </row>
    <row r="179" spans="1:3" ht="101.25" hidden="1">
      <c r="A179" s="103" t="s">
        <v>1168</v>
      </c>
      <c r="B179" s="102" t="s">
        <v>1167</v>
      </c>
      <c r="C179" s="104"/>
    </row>
    <row r="180" spans="1:3" ht="81">
      <c r="A180" s="103" t="s">
        <v>1340</v>
      </c>
      <c r="B180" s="102" t="s">
        <v>1166</v>
      </c>
      <c r="C180" s="104">
        <v>100</v>
      </c>
    </row>
    <row r="181" spans="1:3" ht="3.75" customHeight="1" hidden="1">
      <c r="A181" s="103" t="s">
        <v>1165</v>
      </c>
      <c r="B181" s="102" t="s">
        <v>1164</v>
      </c>
      <c r="C181" s="104"/>
    </row>
    <row r="182" spans="1:3" ht="81" hidden="1">
      <c r="A182" s="103" t="s">
        <v>1163</v>
      </c>
      <c r="B182" s="102" t="s">
        <v>1162</v>
      </c>
      <c r="C182" s="104"/>
    </row>
    <row r="183" spans="1:3" s="105" customFormat="1" ht="67.5" customHeight="1">
      <c r="A183" s="107" t="s">
        <v>1161</v>
      </c>
      <c r="B183" s="106" t="s">
        <v>1160</v>
      </c>
      <c r="C183" s="101"/>
    </row>
    <row r="184" spans="1:3" ht="60.75" hidden="1">
      <c r="A184" s="103" t="s">
        <v>1159</v>
      </c>
      <c r="B184" s="102" t="s">
        <v>1158</v>
      </c>
      <c r="C184" s="104"/>
    </row>
    <row r="185" spans="1:3" ht="60.75">
      <c r="A185" s="103" t="s">
        <v>1336</v>
      </c>
      <c r="B185" s="102" t="s">
        <v>1034</v>
      </c>
      <c r="C185" s="104">
        <v>100</v>
      </c>
    </row>
    <row r="186" spans="1:3" ht="60.75">
      <c r="A186" s="103" t="s">
        <v>1157</v>
      </c>
      <c r="B186" s="102" t="s">
        <v>1156</v>
      </c>
      <c r="C186" s="104"/>
    </row>
    <row r="187" spans="1:3" ht="60.75" hidden="1">
      <c r="A187" s="103" t="s">
        <v>1155</v>
      </c>
      <c r="B187" s="102" t="s">
        <v>1154</v>
      </c>
      <c r="C187" s="104"/>
    </row>
    <row r="188" spans="1:3" s="105" customFormat="1" ht="21.75" customHeight="1">
      <c r="A188" s="107" t="s">
        <v>468</v>
      </c>
      <c r="B188" s="106" t="s">
        <v>467</v>
      </c>
      <c r="C188" s="101"/>
    </row>
    <row r="189" spans="1:3" s="105" customFormat="1" ht="43.5" customHeight="1">
      <c r="A189" s="107" t="s">
        <v>466</v>
      </c>
      <c r="B189" s="106" t="s">
        <v>465</v>
      </c>
      <c r="C189" s="101"/>
    </row>
    <row r="190" spans="1:3" ht="0.75" customHeight="1" hidden="1">
      <c r="A190" s="103" t="s">
        <v>464</v>
      </c>
      <c r="B190" s="102" t="s">
        <v>463</v>
      </c>
      <c r="C190" s="104"/>
    </row>
    <row r="191" spans="1:3" ht="43.5" customHeight="1">
      <c r="A191" s="103" t="s">
        <v>1301</v>
      </c>
      <c r="B191" s="102" t="s">
        <v>1353</v>
      </c>
      <c r="C191" s="104">
        <v>100</v>
      </c>
    </row>
    <row r="192" spans="1:3" ht="40.5" hidden="1">
      <c r="A192" s="103" t="s">
        <v>462</v>
      </c>
      <c r="B192" s="102" t="s">
        <v>461</v>
      </c>
      <c r="C192" s="104"/>
    </row>
    <row r="193" spans="1:3" ht="40.5" hidden="1">
      <c r="A193" s="103" t="s">
        <v>460</v>
      </c>
      <c r="B193" s="102" t="s">
        <v>459</v>
      </c>
      <c r="C193" s="104"/>
    </row>
    <row r="194" spans="1:3" s="105" customFormat="1" ht="81">
      <c r="A194" s="107" t="s">
        <v>458</v>
      </c>
      <c r="B194" s="106" t="s">
        <v>457</v>
      </c>
      <c r="C194" s="101"/>
    </row>
    <row r="195" spans="1:3" ht="0.75" customHeight="1" hidden="1">
      <c r="A195" s="103" t="s">
        <v>456</v>
      </c>
      <c r="B195" s="102" t="s">
        <v>455</v>
      </c>
      <c r="C195" s="104"/>
    </row>
    <row r="196" spans="1:3" ht="81">
      <c r="A196" s="103" t="s">
        <v>454</v>
      </c>
      <c r="B196" s="102" t="s">
        <v>1083</v>
      </c>
      <c r="C196" s="104">
        <v>100</v>
      </c>
    </row>
    <row r="197" spans="1:3" ht="81" hidden="1">
      <c r="A197" s="103" t="s">
        <v>453</v>
      </c>
      <c r="B197" s="102" t="s">
        <v>452</v>
      </c>
      <c r="C197" s="104"/>
    </row>
    <row r="198" spans="1:3" ht="81" hidden="1">
      <c r="A198" s="103" t="s">
        <v>451</v>
      </c>
      <c r="B198" s="102" t="s">
        <v>450</v>
      </c>
      <c r="C198" s="104"/>
    </row>
    <row r="199" spans="1:3" s="105" customFormat="1" ht="81">
      <c r="A199" s="107" t="s">
        <v>449</v>
      </c>
      <c r="B199" s="106" t="s">
        <v>448</v>
      </c>
      <c r="C199" s="101"/>
    </row>
    <row r="200" spans="1:3" ht="60.75" hidden="1">
      <c r="A200" s="103" t="s">
        <v>447</v>
      </c>
      <c r="B200" s="102" t="s">
        <v>446</v>
      </c>
      <c r="C200" s="104"/>
    </row>
    <row r="201" spans="1:3" ht="40.5">
      <c r="A201" s="103" t="s">
        <v>445</v>
      </c>
      <c r="B201" s="102" t="s">
        <v>444</v>
      </c>
      <c r="C201" s="104">
        <v>100</v>
      </c>
    </row>
    <row r="202" spans="1:3" ht="40.5" hidden="1">
      <c r="A202" s="103" t="s">
        <v>443</v>
      </c>
      <c r="B202" s="102" t="s">
        <v>442</v>
      </c>
      <c r="C202" s="104"/>
    </row>
    <row r="203" spans="1:3" ht="40.5" hidden="1">
      <c r="A203" s="103" t="s">
        <v>441</v>
      </c>
      <c r="B203" s="102" t="s">
        <v>440</v>
      </c>
      <c r="C203" s="104"/>
    </row>
    <row r="204" spans="1:3" ht="40.5" hidden="1">
      <c r="A204" s="103" t="s">
        <v>439</v>
      </c>
      <c r="B204" s="102" t="s">
        <v>438</v>
      </c>
      <c r="C204" s="104"/>
    </row>
    <row r="205" spans="1:3" ht="36.75" customHeight="1">
      <c r="A205" s="103" t="s">
        <v>437</v>
      </c>
      <c r="B205" s="102" t="s">
        <v>436</v>
      </c>
      <c r="C205" s="104">
        <v>100</v>
      </c>
    </row>
    <row r="206" spans="1:3" ht="40.5" hidden="1">
      <c r="A206" s="103" t="s">
        <v>435</v>
      </c>
      <c r="B206" s="102" t="s">
        <v>434</v>
      </c>
      <c r="C206" s="104"/>
    </row>
    <row r="207" spans="1:3" ht="40.5" hidden="1">
      <c r="A207" s="103" t="s">
        <v>433</v>
      </c>
      <c r="B207" s="102" t="s">
        <v>432</v>
      </c>
      <c r="C207" s="104"/>
    </row>
    <row r="208" spans="1:3" ht="40.5" hidden="1">
      <c r="A208" s="103" t="s">
        <v>431</v>
      </c>
      <c r="B208" s="102" t="s">
        <v>430</v>
      </c>
      <c r="C208" s="104"/>
    </row>
    <row r="209" spans="1:3" ht="40.5">
      <c r="A209" s="103" t="s">
        <v>1299</v>
      </c>
      <c r="B209" s="102" t="s">
        <v>1354</v>
      </c>
      <c r="C209" s="104">
        <v>100</v>
      </c>
    </row>
    <row r="210" spans="1:3" ht="0.75" customHeight="1" hidden="1">
      <c r="A210" s="103" t="s">
        <v>429</v>
      </c>
      <c r="B210" s="102" t="s">
        <v>428</v>
      </c>
      <c r="C210" s="104"/>
    </row>
    <row r="211" spans="1:3" ht="40.5" hidden="1">
      <c r="A211" s="103" t="s">
        <v>427</v>
      </c>
      <c r="B211" s="102" t="s">
        <v>426</v>
      </c>
      <c r="C211" s="104"/>
    </row>
    <row r="212" spans="1:3" ht="81" hidden="1">
      <c r="A212" s="103" t="s">
        <v>425</v>
      </c>
      <c r="B212" s="102" t="s">
        <v>424</v>
      </c>
      <c r="C212" s="104"/>
    </row>
    <row r="213" spans="1:3" ht="60.75">
      <c r="A213" s="103" t="s">
        <v>1298</v>
      </c>
      <c r="B213" s="102" t="s">
        <v>1085</v>
      </c>
      <c r="C213" s="104">
        <v>100</v>
      </c>
    </row>
    <row r="214" spans="1:3" ht="60.75" hidden="1">
      <c r="A214" s="103" t="s">
        <v>423</v>
      </c>
      <c r="B214" s="102" t="s">
        <v>422</v>
      </c>
      <c r="C214" s="104"/>
    </row>
    <row r="215" spans="1:3" ht="60.75" hidden="1">
      <c r="A215" s="103" t="s">
        <v>421</v>
      </c>
      <c r="B215" s="102" t="s">
        <v>420</v>
      </c>
      <c r="C215" s="104"/>
    </row>
    <row r="216" spans="1:3" s="105" customFormat="1" ht="19.5" customHeight="1">
      <c r="A216" s="107" t="s">
        <v>419</v>
      </c>
      <c r="B216" s="106" t="s">
        <v>770</v>
      </c>
      <c r="C216" s="101"/>
    </row>
    <row r="217" spans="1:3" ht="15.75" customHeight="1" hidden="1">
      <c r="A217" s="103" t="s">
        <v>1469</v>
      </c>
      <c r="B217" s="102" t="s">
        <v>1470</v>
      </c>
      <c r="C217" s="104">
        <v>40</v>
      </c>
    </row>
    <row r="218" spans="1:3" ht="40.5" hidden="1">
      <c r="A218" s="103" t="s">
        <v>418</v>
      </c>
      <c r="B218" s="102" t="s">
        <v>417</v>
      </c>
      <c r="C218" s="104"/>
    </row>
    <row r="219" spans="1:3" ht="40.5" hidden="1">
      <c r="A219" s="103" t="s">
        <v>416</v>
      </c>
      <c r="B219" s="102" t="s">
        <v>415</v>
      </c>
      <c r="C219" s="104"/>
    </row>
    <row r="220" spans="1:3" ht="81" hidden="1">
      <c r="A220" s="103" t="s">
        <v>414</v>
      </c>
      <c r="B220" s="102" t="s">
        <v>413</v>
      </c>
      <c r="C220" s="104"/>
    </row>
    <row r="221" spans="1:3" ht="60.75" hidden="1">
      <c r="A221" s="103" t="s">
        <v>412</v>
      </c>
      <c r="B221" s="102" t="s">
        <v>411</v>
      </c>
      <c r="C221" s="104"/>
    </row>
    <row r="222" spans="1:3" ht="40.5" hidden="1">
      <c r="A222" s="103" t="s">
        <v>410</v>
      </c>
      <c r="B222" s="102" t="s">
        <v>409</v>
      </c>
      <c r="C222" s="104"/>
    </row>
    <row r="223" spans="1:3" ht="40.5" hidden="1">
      <c r="A223" s="103" t="s">
        <v>408</v>
      </c>
      <c r="B223" s="102" t="s">
        <v>407</v>
      </c>
      <c r="C223" s="104"/>
    </row>
    <row r="224" spans="1:3" ht="121.5" hidden="1">
      <c r="A224" s="103" t="s">
        <v>406</v>
      </c>
      <c r="B224" s="102" t="s">
        <v>405</v>
      </c>
      <c r="C224" s="104"/>
    </row>
    <row r="225" spans="1:3" s="91" customFormat="1" ht="40.5" hidden="1">
      <c r="A225" s="103" t="s">
        <v>404</v>
      </c>
      <c r="B225" s="108" t="s">
        <v>403</v>
      </c>
      <c r="C225" s="104"/>
    </row>
    <row r="226" spans="1:3" ht="15" customHeight="1" hidden="1">
      <c r="A226" s="103" t="s">
        <v>402</v>
      </c>
      <c r="B226" s="102" t="s">
        <v>401</v>
      </c>
      <c r="C226" s="104"/>
    </row>
    <row r="227" spans="1:3" ht="40.5" hidden="1">
      <c r="A227" s="103" t="s">
        <v>400</v>
      </c>
      <c r="B227" s="102" t="s">
        <v>399</v>
      </c>
      <c r="C227" s="104"/>
    </row>
    <row r="228" spans="1:3" ht="40.5" hidden="1">
      <c r="A228" s="103" t="s">
        <v>398</v>
      </c>
      <c r="B228" s="102" t="s">
        <v>397</v>
      </c>
      <c r="C228" s="104"/>
    </row>
    <row r="229" spans="1:3" ht="40.5" hidden="1">
      <c r="A229" s="103" t="s">
        <v>396</v>
      </c>
      <c r="B229" s="102" t="s">
        <v>395</v>
      </c>
      <c r="C229" s="104"/>
    </row>
    <row r="230" spans="1:3" ht="40.5" hidden="1">
      <c r="A230" s="103" t="s">
        <v>394</v>
      </c>
      <c r="B230" s="102" t="s">
        <v>393</v>
      </c>
      <c r="C230" s="104"/>
    </row>
    <row r="231" spans="1:3" ht="40.5" hidden="1">
      <c r="A231" s="103" t="s">
        <v>392</v>
      </c>
      <c r="B231" s="102" t="s">
        <v>391</v>
      </c>
      <c r="C231" s="104"/>
    </row>
    <row r="232" spans="1:3" ht="16.5" customHeight="1" hidden="1">
      <c r="A232" s="103" t="s">
        <v>390</v>
      </c>
      <c r="B232" s="102" t="s">
        <v>389</v>
      </c>
      <c r="C232" s="104"/>
    </row>
    <row r="233" spans="1:3" ht="14.25" customHeight="1" hidden="1">
      <c r="A233" s="103" t="s">
        <v>388</v>
      </c>
      <c r="B233" s="102" t="s">
        <v>387</v>
      </c>
      <c r="C233" s="104"/>
    </row>
    <row r="234" spans="1:3" ht="15" customHeight="1" hidden="1">
      <c r="A234" s="103" t="s">
        <v>386</v>
      </c>
      <c r="B234" s="102" t="s">
        <v>385</v>
      </c>
      <c r="C234" s="104"/>
    </row>
    <row r="235" spans="1:3" ht="21.75" customHeight="1">
      <c r="A235" s="103" t="s">
        <v>384</v>
      </c>
      <c r="B235" s="102" t="s">
        <v>1470</v>
      </c>
      <c r="C235" s="104">
        <v>40</v>
      </c>
    </row>
    <row r="236" spans="1:3" ht="19.5" customHeight="1">
      <c r="A236" s="103" t="s">
        <v>383</v>
      </c>
      <c r="B236" s="102" t="s">
        <v>382</v>
      </c>
      <c r="C236" s="104">
        <v>100</v>
      </c>
    </row>
    <row r="237" spans="1:3" ht="15" customHeight="1" hidden="1">
      <c r="A237" s="103" t="s">
        <v>381</v>
      </c>
      <c r="B237" s="102" t="s">
        <v>380</v>
      </c>
      <c r="C237" s="104"/>
    </row>
    <row r="238" spans="1:3" ht="15" customHeight="1" hidden="1">
      <c r="A238" s="103" t="s">
        <v>379</v>
      </c>
      <c r="B238" s="102" t="s">
        <v>378</v>
      </c>
      <c r="C238" s="104"/>
    </row>
    <row r="239" spans="1:3" ht="60.75" hidden="1">
      <c r="A239" s="103" t="s">
        <v>377</v>
      </c>
      <c r="B239" s="102" t="s">
        <v>376</v>
      </c>
      <c r="C239" s="104"/>
    </row>
    <row r="240" spans="1:3" s="105" customFormat="1" ht="27.75" customHeight="1">
      <c r="A240" s="107" t="s">
        <v>375</v>
      </c>
      <c r="B240" s="106" t="s">
        <v>766</v>
      </c>
      <c r="C240" s="101"/>
    </row>
    <row r="241" spans="1:3" s="105" customFormat="1" ht="25.5" customHeight="1">
      <c r="A241" s="107" t="s">
        <v>374</v>
      </c>
      <c r="B241" s="106" t="s">
        <v>373</v>
      </c>
      <c r="C241" s="101"/>
    </row>
    <row r="242" spans="1:3" s="91" customFormat="1" ht="22.5" customHeight="1">
      <c r="A242" s="103" t="s">
        <v>372</v>
      </c>
      <c r="B242" s="108" t="s">
        <v>371</v>
      </c>
      <c r="C242" s="104"/>
    </row>
    <row r="243" spans="1:3" s="91" customFormat="1" ht="40.5" hidden="1">
      <c r="A243" s="103" t="s">
        <v>370</v>
      </c>
      <c r="B243" s="108" t="s">
        <v>369</v>
      </c>
      <c r="C243" s="104"/>
    </row>
    <row r="244" spans="1:3" s="91" customFormat="1" ht="40.5">
      <c r="A244" s="103" t="s">
        <v>368</v>
      </c>
      <c r="B244" s="108" t="s">
        <v>367</v>
      </c>
      <c r="C244" s="104">
        <v>100</v>
      </c>
    </row>
    <row r="245" spans="1:3" s="91" customFormat="1" ht="0.75" customHeight="1" hidden="1">
      <c r="A245" s="103" t="s">
        <v>366</v>
      </c>
      <c r="B245" s="108" t="s">
        <v>365</v>
      </c>
      <c r="C245" s="104"/>
    </row>
    <row r="246" spans="1:3" ht="40.5" hidden="1">
      <c r="A246" s="103" t="s">
        <v>364</v>
      </c>
      <c r="B246" s="102" t="s">
        <v>363</v>
      </c>
      <c r="C246" s="104"/>
    </row>
    <row r="247" spans="1:3" ht="40.5">
      <c r="A247" s="103" t="s">
        <v>1334</v>
      </c>
      <c r="B247" s="102" t="s">
        <v>362</v>
      </c>
      <c r="C247" s="104">
        <v>100</v>
      </c>
    </row>
    <row r="248" spans="1:3" ht="40.5" hidden="1">
      <c r="A248" s="103" t="s">
        <v>361</v>
      </c>
      <c r="B248" s="102" t="s">
        <v>360</v>
      </c>
      <c r="C248" s="104"/>
    </row>
    <row r="249" spans="1:3" ht="40.5" hidden="1">
      <c r="A249" s="103" t="s">
        <v>359</v>
      </c>
      <c r="B249" s="102" t="s">
        <v>358</v>
      </c>
      <c r="C249" s="104"/>
    </row>
    <row r="250" spans="1:3" s="105" customFormat="1" ht="20.25" customHeight="1">
      <c r="A250" s="107" t="s">
        <v>357</v>
      </c>
      <c r="B250" s="106" t="s">
        <v>761</v>
      </c>
      <c r="C250" s="101"/>
    </row>
    <row r="251" spans="1:3" ht="40.5" hidden="1">
      <c r="A251" s="103" t="s">
        <v>356</v>
      </c>
      <c r="B251" s="102" t="s">
        <v>355</v>
      </c>
      <c r="C251" s="104"/>
    </row>
    <row r="252" spans="1:3" ht="20.25" customHeight="1">
      <c r="A252" s="103" t="s">
        <v>1087</v>
      </c>
      <c r="B252" s="102" t="s">
        <v>354</v>
      </c>
      <c r="C252" s="104">
        <v>100</v>
      </c>
    </row>
    <row r="253" spans="1:3" ht="40.5" hidden="1">
      <c r="A253" s="103" t="s">
        <v>353</v>
      </c>
      <c r="B253" s="102" t="s">
        <v>352</v>
      </c>
      <c r="C253" s="104"/>
    </row>
    <row r="254" spans="1:3" ht="40.5" hidden="1">
      <c r="A254" s="103" t="s">
        <v>351</v>
      </c>
      <c r="B254" s="102" t="s">
        <v>350</v>
      </c>
      <c r="C254" s="104"/>
    </row>
    <row r="255" spans="1:3" ht="81" hidden="1">
      <c r="A255" s="103" t="s">
        <v>349</v>
      </c>
      <c r="B255" s="102" t="s">
        <v>348</v>
      </c>
      <c r="C255" s="104"/>
    </row>
    <row r="256" spans="1:3" ht="81" hidden="1">
      <c r="A256" s="103" t="s">
        <v>347</v>
      </c>
      <c r="B256" s="102" t="s">
        <v>346</v>
      </c>
      <c r="C256" s="104"/>
    </row>
    <row r="257" spans="1:3" ht="81" hidden="1">
      <c r="A257" s="103" t="s">
        <v>345</v>
      </c>
      <c r="B257" s="102" t="s">
        <v>344</v>
      </c>
      <c r="C257" s="104"/>
    </row>
    <row r="258" spans="1:3" ht="101.25" hidden="1">
      <c r="A258" s="103" t="s">
        <v>1028</v>
      </c>
      <c r="B258" s="102" t="s">
        <v>1027</v>
      </c>
      <c r="C258" s="104"/>
    </row>
    <row r="259" spans="1:3" ht="81">
      <c r="A259" s="103" t="s">
        <v>1350</v>
      </c>
      <c r="B259" s="102" t="s">
        <v>1026</v>
      </c>
      <c r="C259" s="104">
        <v>100</v>
      </c>
    </row>
    <row r="260" spans="1:3" ht="81">
      <c r="A260" s="103" t="s">
        <v>1025</v>
      </c>
      <c r="B260" s="102" t="s">
        <v>1024</v>
      </c>
      <c r="C260" s="104">
        <v>100</v>
      </c>
    </row>
    <row r="261" spans="1:3" ht="81" hidden="1">
      <c r="A261" s="103" t="s">
        <v>1023</v>
      </c>
      <c r="B261" s="102" t="s">
        <v>1022</v>
      </c>
      <c r="C261" s="104"/>
    </row>
    <row r="262" spans="1:3" ht="81" hidden="1">
      <c r="A262" s="103" t="s">
        <v>1021</v>
      </c>
      <c r="B262" s="102" t="s">
        <v>1020</v>
      </c>
      <c r="C262" s="104"/>
    </row>
    <row r="263" spans="1:3" ht="81" hidden="1">
      <c r="A263" s="103" t="s">
        <v>1019</v>
      </c>
      <c r="B263" s="102" t="s">
        <v>1018</v>
      </c>
      <c r="C263" s="104"/>
    </row>
    <row r="264" spans="1:3" ht="81" hidden="1">
      <c r="A264" s="103" t="s">
        <v>1017</v>
      </c>
      <c r="B264" s="102" t="s">
        <v>1016</v>
      </c>
      <c r="C264" s="104"/>
    </row>
    <row r="265" spans="1:3" ht="81">
      <c r="A265" s="103" t="s">
        <v>1015</v>
      </c>
      <c r="B265" s="108" t="s">
        <v>1014</v>
      </c>
      <c r="C265" s="104">
        <v>100</v>
      </c>
    </row>
    <row r="266" spans="1:3" ht="81">
      <c r="A266" s="103" t="s">
        <v>1013</v>
      </c>
      <c r="B266" s="108" t="s">
        <v>1012</v>
      </c>
      <c r="C266" s="104">
        <v>100</v>
      </c>
    </row>
    <row r="267" spans="1:3" ht="81" hidden="1">
      <c r="A267" s="103" t="s">
        <v>1011</v>
      </c>
      <c r="B267" s="108" t="s">
        <v>1010</v>
      </c>
      <c r="C267" s="104"/>
    </row>
    <row r="268" spans="1:3" ht="81" hidden="1">
      <c r="A268" s="103" t="s">
        <v>1009</v>
      </c>
      <c r="B268" s="108" t="s">
        <v>1008</v>
      </c>
      <c r="C268" s="104"/>
    </row>
    <row r="269" spans="1:3" ht="81" hidden="1">
      <c r="A269" s="103" t="s">
        <v>1007</v>
      </c>
      <c r="B269" s="108" t="s">
        <v>1006</v>
      </c>
      <c r="C269" s="104"/>
    </row>
    <row r="270" spans="1:3" ht="81">
      <c r="A270" s="103" t="s">
        <v>1005</v>
      </c>
      <c r="B270" s="108" t="s">
        <v>1004</v>
      </c>
      <c r="C270" s="104"/>
    </row>
    <row r="271" spans="1:3" ht="81">
      <c r="A271" s="103" t="s">
        <v>1327</v>
      </c>
      <c r="B271" s="102" t="s">
        <v>1003</v>
      </c>
      <c r="C271" s="104">
        <v>100</v>
      </c>
    </row>
    <row r="272" spans="1:3" ht="81">
      <c r="A272" s="103" t="s">
        <v>1092</v>
      </c>
      <c r="B272" s="102" t="s">
        <v>1002</v>
      </c>
      <c r="C272" s="104">
        <v>100</v>
      </c>
    </row>
    <row r="273" spans="1:3" ht="81" hidden="1">
      <c r="A273" s="103" t="s">
        <v>1001</v>
      </c>
      <c r="B273" s="102" t="s">
        <v>1000</v>
      </c>
      <c r="C273" s="104"/>
    </row>
    <row r="274" spans="1:3" ht="81" hidden="1">
      <c r="A274" s="103" t="s">
        <v>999</v>
      </c>
      <c r="B274" s="102" t="s">
        <v>998</v>
      </c>
      <c r="C274" s="104"/>
    </row>
    <row r="275" spans="1:3" ht="81" hidden="1">
      <c r="A275" s="103" t="s">
        <v>997</v>
      </c>
      <c r="B275" s="102" t="s">
        <v>996</v>
      </c>
      <c r="C275" s="104"/>
    </row>
    <row r="276" spans="1:3" ht="81" hidden="1">
      <c r="A276" s="103" t="s">
        <v>995</v>
      </c>
      <c r="B276" s="102" t="s">
        <v>994</v>
      </c>
      <c r="C276" s="104"/>
    </row>
    <row r="277" spans="1:3" ht="60.75" hidden="1">
      <c r="A277" s="103" t="s">
        <v>993</v>
      </c>
      <c r="B277" s="102" t="s">
        <v>992</v>
      </c>
      <c r="C277" s="104"/>
    </row>
    <row r="278" spans="1:3" ht="60.75" hidden="1">
      <c r="A278" s="103" t="s">
        <v>991</v>
      </c>
      <c r="B278" s="102" t="s">
        <v>990</v>
      </c>
      <c r="C278" s="104"/>
    </row>
    <row r="279" spans="1:3" ht="40.5">
      <c r="A279" s="103" t="s">
        <v>1097</v>
      </c>
      <c r="B279" s="102" t="s">
        <v>1094</v>
      </c>
      <c r="C279" s="104">
        <v>100</v>
      </c>
    </row>
    <row r="280" spans="1:3" ht="41.25" customHeight="1">
      <c r="A280" s="103" t="s">
        <v>1096</v>
      </c>
      <c r="B280" s="102" t="s">
        <v>1095</v>
      </c>
      <c r="C280" s="104">
        <v>100</v>
      </c>
    </row>
    <row r="281" spans="1:3" ht="0.75" customHeight="1" hidden="1">
      <c r="A281" s="103" t="s">
        <v>989</v>
      </c>
      <c r="B281" s="102" t="s">
        <v>988</v>
      </c>
      <c r="C281" s="104"/>
    </row>
    <row r="282" spans="1:3" ht="60.75" hidden="1">
      <c r="A282" s="103" t="s">
        <v>987</v>
      </c>
      <c r="B282" s="102" t="s">
        <v>986</v>
      </c>
      <c r="C282" s="104"/>
    </row>
    <row r="283" spans="1:3" ht="40.5" hidden="1">
      <c r="A283" s="103" t="s">
        <v>985</v>
      </c>
      <c r="B283" s="102" t="s">
        <v>984</v>
      </c>
      <c r="C283" s="104"/>
    </row>
    <row r="284" spans="1:3" ht="40.5" hidden="1">
      <c r="A284" s="103" t="s">
        <v>983</v>
      </c>
      <c r="B284" s="102" t="s">
        <v>982</v>
      </c>
      <c r="C284" s="104"/>
    </row>
    <row r="285" spans="1:3" s="105" customFormat="1" ht="40.5" hidden="1">
      <c r="A285" s="107" t="s">
        <v>981</v>
      </c>
      <c r="B285" s="106" t="s">
        <v>980</v>
      </c>
      <c r="C285" s="104"/>
    </row>
    <row r="286" spans="1:3" ht="40.5" hidden="1">
      <c r="A286" s="103" t="s">
        <v>979</v>
      </c>
      <c r="B286" s="108" t="s">
        <v>978</v>
      </c>
      <c r="C286" s="104"/>
    </row>
    <row r="287" spans="1:3" ht="26.25" customHeight="1">
      <c r="A287" s="103" t="s">
        <v>1099</v>
      </c>
      <c r="B287" s="102" t="s">
        <v>977</v>
      </c>
      <c r="C287" s="104">
        <v>100</v>
      </c>
    </row>
    <row r="288" spans="1:3" ht="40.5" hidden="1">
      <c r="A288" s="103" t="s">
        <v>976</v>
      </c>
      <c r="B288" s="102" t="s">
        <v>975</v>
      </c>
      <c r="C288" s="104"/>
    </row>
    <row r="289" spans="1:3" ht="40.5" hidden="1">
      <c r="A289" s="103" t="s">
        <v>974</v>
      </c>
      <c r="B289" s="102" t="s">
        <v>1694</v>
      </c>
      <c r="C289" s="104"/>
    </row>
    <row r="290" spans="1:3" s="91" customFormat="1" ht="40.5">
      <c r="A290" s="103" t="s">
        <v>1693</v>
      </c>
      <c r="B290" s="108" t="s">
        <v>1692</v>
      </c>
      <c r="C290" s="104">
        <v>80</v>
      </c>
    </row>
    <row r="291" spans="1:3" s="91" customFormat="1" ht="60.75" hidden="1">
      <c r="A291" s="103" t="s">
        <v>1691</v>
      </c>
      <c r="B291" s="108" t="s">
        <v>1690</v>
      </c>
      <c r="C291" s="104"/>
    </row>
    <row r="292" spans="1:3" s="91" customFormat="1" ht="40.5" hidden="1">
      <c r="A292" s="103" t="s">
        <v>1689</v>
      </c>
      <c r="B292" s="108" t="s">
        <v>1688</v>
      </c>
      <c r="C292" s="104"/>
    </row>
    <row r="293" spans="1:3" s="91" customFormat="1" ht="81" hidden="1">
      <c r="A293" s="103" t="s">
        <v>1687</v>
      </c>
      <c r="B293" s="108" t="s">
        <v>1686</v>
      </c>
      <c r="C293" s="104"/>
    </row>
    <row r="294" spans="1:3" s="91" customFormat="1" ht="60.75">
      <c r="A294" s="103" t="s">
        <v>1685</v>
      </c>
      <c r="B294" s="108" t="s">
        <v>1684</v>
      </c>
      <c r="C294" s="104">
        <v>100</v>
      </c>
    </row>
    <row r="295" spans="1:3" s="91" customFormat="1" ht="60.75" hidden="1">
      <c r="A295" s="103" t="s">
        <v>1683</v>
      </c>
      <c r="B295" s="108" t="s">
        <v>1682</v>
      </c>
      <c r="C295" s="104"/>
    </row>
    <row r="296" spans="1:3" s="91" customFormat="1" ht="8.25" customHeight="1" hidden="1">
      <c r="A296" s="103" t="s">
        <v>1681</v>
      </c>
      <c r="B296" s="108" t="s">
        <v>1680</v>
      </c>
      <c r="C296" s="104"/>
    </row>
    <row r="297" spans="1:3" s="105" customFormat="1" ht="18" customHeight="1">
      <c r="A297" s="107" t="s">
        <v>1679</v>
      </c>
      <c r="B297" s="106" t="s">
        <v>1678</v>
      </c>
      <c r="C297" s="101"/>
    </row>
    <row r="298" spans="1:3" ht="40.5" hidden="1">
      <c r="A298" s="103" t="s">
        <v>1677</v>
      </c>
      <c r="B298" s="102" t="s">
        <v>1676</v>
      </c>
      <c r="C298" s="104"/>
    </row>
    <row r="299" spans="1:3" ht="21" customHeight="1">
      <c r="A299" s="103" t="s">
        <v>1079</v>
      </c>
      <c r="B299" s="102" t="s">
        <v>1078</v>
      </c>
      <c r="C299" s="104">
        <v>100</v>
      </c>
    </row>
    <row r="300" spans="1:3" ht="40.5" hidden="1">
      <c r="A300" s="103" t="s">
        <v>1675</v>
      </c>
      <c r="B300" s="102" t="s">
        <v>1674</v>
      </c>
      <c r="C300" s="104"/>
    </row>
    <row r="301" spans="1:3" ht="40.5" hidden="1">
      <c r="A301" s="103" t="s">
        <v>1673</v>
      </c>
      <c r="B301" s="102" t="s">
        <v>1672</v>
      </c>
      <c r="C301" s="104"/>
    </row>
    <row r="302" spans="1:3" s="105" customFormat="1" ht="17.25" customHeight="1">
      <c r="A302" s="107" t="s">
        <v>1671</v>
      </c>
      <c r="B302" s="106" t="s">
        <v>756</v>
      </c>
      <c r="C302" s="101"/>
    </row>
    <row r="303" spans="1:3" ht="40.5" hidden="1">
      <c r="A303" s="103" t="s">
        <v>1670</v>
      </c>
      <c r="B303" s="102" t="s">
        <v>1669</v>
      </c>
      <c r="C303" s="104"/>
    </row>
    <row r="304" spans="1:3" s="105" customFormat="1" ht="22.5" customHeight="1">
      <c r="A304" s="107" t="s">
        <v>1668</v>
      </c>
      <c r="B304" s="106" t="s">
        <v>1667</v>
      </c>
      <c r="C304" s="101"/>
    </row>
    <row r="305" spans="1:3" ht="60.75">
      <c r="A305" s="103" t="s">
        <v>1444</v>
      </c>
      <c r="B305" s="102" t="s">
        <v>1666</v>
      </c>
      <c r="C305" s="104">
        <v>50</v>
      </c>
    </row>
    <row r="306" spans="1:3" ht="40.5" hidden="1">
      <c r="A306" s="103" t="s">
        <v>1665</v>
      </c>
      <c r="B306" s="102" t="s">
        <v>1664</v>
      </c>
      <c r="C306" s="104"/>
    </row>
    <row r="307" spans="1:3" ht="42.75" customHeight="1">
      <c r="A307" s="103" t="s">
        <v>1446</v>
      </c>
      <c r="B307" s="102" t="s">
        <v>1447</v>
      </c>
      <c r="C307" s="104">
        <v>50</v>
      </c>
    </row>
    <row r="308" spans="1:3" s="91" customFormat="1" ht="45" customHeight="1">
      <c r="A308" s="103" t="s">
        <v>1448</v>
      </c>
      <c r="B308" s="108" t="s">
        <v>1449</v>
      </c>
      <c r="C308" s="104">
        <v>100</v>
      </c>
    </row>
    <row r="309" spans="1:3" s="91" customFormat="1" ht="60.75">
      <c r="A309" s="103" t="s">
        <v>1389</v>
      </c>
      <c r="B309" s="108" t="s">
        <v>1663</v>
      </c>
      <c r="C309" s="104">
        <v>100</v>
      </c>
    </row>
    <row r="310" spans="1:3" ht="40.5">
      <c r="A310" s="103" t="s">
        <v>1662</v>
      </c>
      <c r="B310" s="102" t="s">
        <v>1661</v>
      </c>
      <c r="C310" s="104"/>
    </row>
    <row r="311" spans="1:3" ht="40.5">
      <c r="A311" s="103" t="s">
        <v>1655</v>
      </c>
      <c r="B311" s="102" t="s">
        <v>1660</v>
      </c>
      <c r="C311" s="104">
        <v>100</v>
      </c>
    </row>
    <row r="312" spans="1:3" ht="40.5" hidden="1">
      <c r="A312" s="103" t="s">
        <v>1659</v>
      </c>
      <c r="B312" s="102" t="s">
        <v>1658</v>
      </c>
      <c r="C312" s="104"/>
    </row>
    <row r="313" spans="1:3" ht="40.5" hidden="1">
      <c r="A313" s="103" t="s">
        <v>1657</v>
      </c>
      <c r="B313" s="102" t="s">
        <v>1656</v>
      </c>
      <c r="C313" s="104"/>
    </row>
    <row r="314" spans="1:3" ht="15" customHeight="1" hidden="1">
      <c r="A314" s="103" t="s">
        <v>1655</v>
      </c>
      <c r="B314" s="102" t="s">
        <v>1654</v>
      </c>
      <c r="C314" s="104"/>
    </row>
    <row r="315" spans="1:3" ht="60.75" hidden="1">
      <c r="A315" s="103" t="s">
        <v>1653</v>
      </c>
      <c r="B315" s="102" t="s">
        <v>1652</v>
      </c>
      <c r="C315" s="104"/>
    </row>
    <row r="316" spans="1:3" s="91" customFormat="1" ht="42.75" customHeight="1">
      <c r="A316" s="103" t="s">
        <v>1458</v>
      </c>
      <c r="B316" s="108" t="s">
        <v>1651</v>
      </c>
      <c r="C316" s="104">
        <v>100</v>
      </c>
    </row>
    <row r="317" spans="1:3" s="91" customFormat="1" ht="60.75" hidden="1">
      <c r="A317" s="103" t="s">
        <v>1650</v>
      </c>
      <c r="B317" s="108" t="s">
        <v>1649</v>
      </c>
      <c r="C317" s="104"/>
    </row>
    <row r="318" spans="1:3" s="91" customFormat="1" ht="40.5" hidden="1">
      <c r="A318" s="103" t="s">
        <v>1648</v>
      </c>
      <c r="B318" s="108" t="s">
        <v>1647</v>
      </c>
      <c r="C318" s="104"/>
    </row>
    <row r="319" spans="1:3" ht="60.75" hidden="1">
      <c r="A319" s="103" t="s">
        <v>1646</v>
      </c>
      <c r="B319" s="102" t="s">
        <v>1645</v>
      </c>
      <c r="C319" s="104"/>
    </row>
    <row r="320" spans="1:3" ht="60.75">
      <c r="A320" s="103" t="s">
        <v>1335</v>
      </c>
      <c r="B320" s="102" t="s">
        <v>1032</v>
      </c>
      <c r="C320" s="104">
        <v>100</v>
      </c>
    </row>
    <row r="321" spans="1:3" ht="60.75" hidden="1">
      <c r="A321" s="103" t="s">
        <v>1644</v>
      </c>
      <c r="B321" s="102" t="s">
        <v>1643</v>
      </c>
      <c r="C321" s="104"/>
    </row>
    <row r="322" spans="1:3" ht="60.75" hidden="1">
      <c r="A322" s="103" t="s">
        <v>1642</v>
      </c>
      <c r="B322" s="102" t="s">
        <v>1641</v>
      </c>
      <c r="C322" s="104"/>
    </row>
    <row r="323" spans="1:3" s="105" customFormat="1" ht="81">
      <c r="A323" s="107" t="s">
        <v>1640</v>
      </c>
      <c r="B323" s="106" t="s">
        <v>1639</v>
      </c>
      <c r="C323" s="101"/>
    </row>
    <row r="324" spans="1:3" s="91" customFormat="1" ht="27.75" customHeight="1">
      <c r="A324" s="103" t="s">
        <v>1372</v>
      </c>
      <c r="B324" s="108" t="s">
        <v>1373</v>
      </c>
      <c r="C324" s="104">
        <v>100</v>
      </c>
    </row>
    <row r="325" spans="1:3" s="91" customFormat="1" ht="40.5">
      <c r="A325" s="103" t="s">
        <v>1638</v>
      </c>
      <c r="B325" s="108" t="s">
        <v>1637</v>
      </c>
      <c r="C325" s="104">
        <v>100</v>
      </c>
    </row>
    <row r="326" spans="1:3" s="91" customFormat="1" ht="40.5">
      <c r="A326" s="103" t="s">
        <v>1374</v>
      </c>
      <c r="B326" s="108" t="s">
        <v>1375</v>
      </c>
      <c r="C326" s="104">
        <v>100</v>
      </c>
    </row>
    <row r="327" spans="1:3" s="91" customFormat="1" ht="31.5" customHeight="1">
      <c r="A327" s="103" t="s">
        <v>1376</v>
      </c>
      <c r="B327" s="108" t="s">
        <v>1377</v>
      </c>
      <c r="C327" s="104">
        <v>100</v>
      </c>
    </row>
    <row r="328" spans="1:3" s="91" customFormat="1" ht="40.5">
      <c r="A328" s="103" t="s">
        <v>1378</v>
      </c>
      <c r="B328" s="108" t="s">
        <v>1379</v>
      </c>
      <c r="C328" s="104">
        <v>100</v>
      </c>
    </row>
    <row r="329" spans="1:3" s="91" customFormat="1" ht="19.5" customHeight="1">
      <c r="A329" s="103" t="s">
        <v>1380</v>
      </c>
      <c r="B329" s="108" t="s">
        <v>749</v>
      </c>
      <c r="C329" s="104">
        <v>100</v>
      </c>
    </row>
    <row r="330" spans="1:3" ht="40.5" hidden="1">
      <c r="A330" s="103" t="s">
        <v>1636</v>
      </c>
      <c r="B330" s="102" t="s">
        <v>1635</v>
      </c>
      <c r="C330" s="104"/>
    </row>
    <row r="331" spans="1:3" ht="40.5">
      <c r="A331" s="103" t="s">
        <v>1634</v>
      </c>
      <c r="B331" s="102" t="s">
        <v>1633</v>
      </c>
      <c r="C331" s="104">
        <v>100</v>
      </c>
    </row>
    <row r="332" spans="1:3" ht="0.75" customHeight="1" hidden="1">
      <c r="A332" s="103" t="s">
        <v>1632</v>
      </c>
      <c r="B332" s="102" t="s">
        <v>1631</v>
      </c>
      <c r="C332" s="104"/>
    </row>
    <row r="333" spans="1:3" ht="40.5" hidden="1">
      <c r="A333" s="103" t="s">
        <v>1630</v>
      </c>
      <c r="B333" s="102" t="s">
        <v>1629</v>
      </c>
      <c r="C333" s="104"/>
    </row>
    <row r="334" spans="1:3" ht="40.5" hidden="1">
      <c r="A334" s="103" t="s">
        <v>1628</v>
      </c>
      <c r="B334" s="102" t="s">
        <v>1627</v>
      </c>
      <c r="C334" s="104"/>
    </row>
    <row r="335" spans="1:3" ht="40.5">
      <c r="A335" s="103" t="s">
        <v>1626</v>
      </c>
      <c r="B335" s="102" t="s">
        <v>1625</v>
      </c>
      <c r="C335" s="104">
        <v>100</v>
      </c>
    </row>
    <row r="336" spans="1:3" ht="40.5" hidden="1">
      <c r="A336" s="103" t="s">
        <v>1624</v>
      </c>
      <c r="B336" s="102" t="s">
        <v>1623</v>
      </c>
      <c r="C336" s="104"/>
    </row>
    <row r="337" spans="1:3" ht="40.5" hidden="1">
      <c r="A337" s="103" t="s">
        <v>1622</v>
      </c>
      <c r="B337" s="102" t="s">
        <v>1621</v>
      </c>
      <c r="C337" s="104"/>
    </row>
    <row r="338" spans="1:3" s="91" customFormat="1" ht="40.5" hidden="1">
      <c r="A338" s="103" t="s">
        <v>1620</v>
      </c>
      <c r="B338" s="108" t="s">
        <v>1619</v>
      </c>
      <c r="C338" s="104"/>
    </row>
    <row r="339" spans="1:3" s="91" customFormat="1" ht="40.5" hidden="1">
      <c r="A339" s="103" t="s">
        <v>1618</v>
      </c>
      <c r="B339" s="108" t="s">
        <v>1617</v>
      </c>
      <c r="C339" s="104"/>
    </row>
    <row r="340" spans="1:3" s="91" customFormat="1" ht="40.5" hidden="1">
      <c r="A340" s="103" t="s">
        <v>1616</v>
      </c>
      <c r="B340" s="108" t="s">
        <v>1615</v>
      </c>
      <c r="C340" s="104"/>
    </row>
    <row r="341" spans="1:3" s="91" customFormat="1" ht="40.5">
      <c r="A341" s="103" t="s">
        <v>1614</v>
      </c>
      <c r="B341" s="108" t="s">
        <v>1613</v>
      </c>
      <c r="C341" s="104">
        <v>100</v>
      </c>
    </row>
    <row r="342" spans="1:3" s="91" customFormat="1" ht="0.75" customHeight="1" hidden="1">
      <c r="A342" s="103" t="s">
        <v>1612</v>
      </c>
      <c r="B342" s="108" t="s">
        <v>1611</v>
      </c>
      <c r="C342" s="104"/>
    </row>
    <row r="343" spans="1:3" s="91" customFormat="1" ht="40.5" hidden="1">
      <c r="A343" s="103" t="s">
        <v>1610</v>
      </c>
      <c r="B343" s="108" t="s">
        <v>1609</v>
      </c>
      <c r="C343" s="104"/>
    </row>
    <row r="344" spans="1:3" s="91" customFormat="1" ht="60.75" hidden="1">
      <c r="A344" s="103" t="s">
        <v>1608</v>
      </c>
      <c r="B344" s="108" t="s">
        <v>1607</v>
      </c>
      <c r="C344" s="104"/>
    </row>
    <row r="345" spans="1:3" s="91" customFormat="1" ht="60.75">
      <c r="A345" s="103" t="s">
        <v>1606</v>
      </c>
      <c r="B345" s="108" t="s">
        <v>1397</v>
      </c>
      <c r="C345" s="104">
        <v>100</v>
      </c>
    </row>
    <row r="346" spans="1:3" s="91" customFormat="1" ht="60.75" hidden="1">
      <c r="A346" s="103" t="s">
        <v>1605</v>
      </c>
      <c r="B346" s="108" t="s">
        <v>1604</v>
      </c>
      <c r="C346" s="104"/>
    </row>
    <row r="347" spans="1:3" s="91" customFormat="1" ht="40.5" hidden="1">
      <c r="A347" s="103" t="s">
        <v>1603</v>
      </c>
      <c r="B347" s="108" t="s">
        <v>1602</v>
      </c>
      <c r="C347" s="104"/>
    </row>
    <row r="348" spans="1:3" ht="40.5" hidden="1">
      <c r="A348" s="103" t="s">
        <v>1601</v>
      </c>
      <c r="B348" s="102" t="s">
        <v>1600</v>
      </c>
      <c r="C348" s="104"/>
    </row>
    <row r="349" spans="1:3" s="91" customFormat="1" ht="37.5" customHeight="1">
      <c r="A349" s="103" t="s">
        <v>1324</v>
      </c>
      <c r="B349" s="102" t="s">
        <v>1599</v>
      </c>
      <c r="C349" s="104">
        <v>100</v>
      </c>
    </row>
    <row r="350" spans="1:3" s="91" customFormat="1" ht="40.5" hidden="1">
      <c r="A350" s="103" t="s">
        <v>1598</v>
      </c>
      <c r="B350" s="102" t="s">
        <v>1597</v>
      </c>
      <c r="C350" s="104"/>
    </row>
    <row r="351" spans="1:3" ht="40.5" hidden="1">
      <c r="A351" s="103" t="s">
        <v>1596</v>
      </c>
      <c r="B351" s="102" t="s">
        <v>1595</v>
      </c>
      <c r="C351" s="104"/>
    </row>
    <row r="352" spans="1:3" s="105" customFormat="1" ht="19.5" customHeight="1">
      <c r="A352" s="107" t="s">
        <v>1594</v>
      </c>
      <c r="B352" s="106" t="s">
        <v>738</v>
      </c>
      <c r="C352" s="104"/>
    </row>
    <row r="353" spans="1:3" ht="40.5" hidden="1">
      <c r="A353" s="103" t="s">
        <v>1593</v>
      </c>
      <c r="B353" s="102" t="s">
        <v>1592</v>
      </c>
      <c r="C353" s="104"/>
    </row>
    <row r="354" spans="1:3" ht="18.75" customHeight="1">
      <c r="A354" s="103" t="s">
        <v>1591</v>
      </c>
      <c r="B354" s="102" t="s">
        <v>1357</v>
      </c>
      <c r="C354" s="104">
        <v>100</v>
      </c>
    </row>
    <row r="355" spans="1:3" ht="40.5" hidden="1">
      <c r="A355" s="103" t="s">
        <v>1590</v>
      </c>
      <c r="B355" s="102" t="s">
        <v>1589</v>
      </c>
      <c r="C355" s="104"/>
    </row>
    <row r="356" spans="1:3" ht="40.5" hidden="1">
      <c r="A356" s="103" t="s">
        <v>1588</v>
      </c>
      <c r="B356" s="102" t="s">
        <v>1587</v>
      </c>
      <c r="C356" s="104"/>
    </row>
    <row r="357" spans="1:3" ht="60.75">
      <c r="A357" s="103" t="s">
        <v>1586</v>
      </c>
      <c r="B357" s="102" t="s">
        <v>1585</v>
      </c>
      <c r="C357" s="104">
        <v>100</v>
      </c>
    </row>
    <row r="358" spans="1:3" ht="60.75" hidden="1">
      <c r="A358" s="103" t="s">
        <v>1584</v>
      </c>
      <c r="B358" s="108" t="s">
        <v>1583</v>
      </c>
      <c r="C358" s="104"/>
    </row>
    <row r="359" spans="1:3" ht="60.75" hidden="1">
      <c r="A359" s="103" t="s">
        <v>1582</v>
      </c>
      <c r="B359" s="108" t="s">
        <v>1581</v>
      </c>
      <c r="C359" s="104"/>
    </row>
    <row r="360" spans="1:3" ht="40.5" hidden="1">
      <c r="A360" s="103" t="s">
        <v>1580</v>
      </c>
      <c r="B360" s="102" t="s">
        <v>1579</v>
      </c>
      <c r="C360" s="104"/>
    </row>
    <row r="361" spans="1:3" ht="18.75" customHeight="1">
      <c r="A361" s="103" t="s">
        <v>1578</v>
      </c>
      <c r="B361" s="102" t="s">
        <v>1343</v>
      </c>
      <c r="C361" s="104">
        <v>100</v>
      </c>
    </row>
    <row r="362" spans="1:3" ht="40.5" hidden="1">
      <c r="A362" s="103" t="s">
        <v>1577</v>
      </c>
      <c r="B362" s="102" t="s">
        <v>1576</v>
      </c>
      <c r="C362" s="104"/>
    </row>
    <row r="363" spans="1:3" ht="40.5" hidden="1">
      <c r="A363" s="103" t="s">
        <v>1575</v>
      </c>
      <c r="B363" s="102" t="s">
        <v>1574</v>
      </c>
      <c r="C363" s="104"/>
    </row>
    <row r="364" spans="1:3" s="105" customFormat="1" ht="40.5">
      <c r="A364" s="107" t="s">
        <v>1573</v>
      </c>
      <c r="B364" s="106" t="s">
        <v>1572</v>
      </c>
      <c r="C364" s="101"/>
    </row>
    <row r="365" spans="1:3" ht="15" customHeight="1" hidden="1">
      <c r="A365" s="103" t="s">
        <v>1571</v>
      </c>
      <c r="B365" s="102" t="s">
        <v>1570</v>
      </c>
      <c r="C365" s="104"/>
    </row>
    <row r="366" spans="1:3" ht="30" customHeight="1" hidden="1">
      <c r="A366" s="103" t="s">
        <v>1569</v>
      </c>
      <c r="B366" s="102" t="s">
        <v>1568</v>
      </c>
      <c r="C366" s="104"/>
    </row>
    <row r="367" spans="1:3" ht="15" customHeight="1" hidden="1">
      <c r="A367" s="103" t="s">
        <v>1567</v>
      </c>
      <c r="B367" s="102" t="s">
        <v>1566</v>
      </c>
      <c r="C367" s="104"/>
    </row>
    <row r="368" spans="1:3" ht="30" customHeight="1" hidden="1">
      <c r="A368" s="103" t="s">
        <v>1565</v>
      </c>
      <c r="B368" s="102" t="s">
        <v>1564</v>
      </c>
      <c r="C368" s="104"/>
    </row>
    <row r="369" spans="1:3" ht="30" customHeight="1" hidden="1">
      <c r="A369" s="103" t="s">
        <v>1563</v>
      </c>
      <c r="B369" s="102" t="s">
        <v>1562</v>
      </c>
      <c r="C369" s="104"/>
    </row>
    <row r="370" spans="1:3" ht="40.5" hidden="1">
      <c r="A370" s="103" t="s">
        <v>1561</v>
      </c>
      <c r="B370" s="102" t="s">
        <v>1560</v>
      </c>
      <c r="C370" s="101"/>
    </row>
    <row r="371" spans="1:3" ht="27.75" customHeight="1">
      <c r="A371" s="103" t="s">
        <v>840</v>
      </c>
      <c r="B371" s="102" t="s">
        <v>839</v>
      </c>
      <c r="C371" s="101">
        <v>100</v>
      </c>
    </row>
    <row r="372" spans="1:3" ht="18.75" hidden="1">
      <c r="A372" s="100" t="s">
        <v>838</v>
      </c>
      <c r="B372" s="99" t="s">
        <v>837</v>
      </c>
      <c r="C372" s="98"/>
    </row>
    <row r="373" spans="1:3" ht="18.75" hidden="1">
      <c r="A373" s="97" t="s">
        <v>836</v>
      </c>
      <c r="B373" s="96" t="s">
        <v>835</v>
      </c>
      <c r="C373" s="95"/>
    </row>
    <row r="374" ht="18" customHeight="1" hidden="1">
      <c r="A374" s="87"/>
    </row>
    <row r="375" ht="18.75" hidden="1">
      <c r="A375" s="92" t="s">
        <v>834</v>
      </c>
    </row>
    <row r="376" spans="1:4" ht="18.75" hidden="1">
      <c r="A376" s="92" t="s">
        <v>833</v>
      </c>
      <c r="D376" s="86" t="s">
        <v>1528</v>
      </c>
    </row>
    <row r="377" spans="1:3" s="91" customFormat="1" ht="18.75">
      <c r="A377" s="94"/>
      <c r="B377" s="89"/>
      <c r="C377" s="93" t="s">
        <v>1528</v>
      </c>
    </row>
    <row r="378" spans="1:3" s="91" customFormat="1" ht="18.75">
      <c r="A378" s="92"/>
      <c r="B378" s="89"/>
      <c r="C378" s="87"/>
    </row>
    <row r="379" ht="18.75">
      <c r="A379" s="87"/>
    </row>
    <row r="380" ht="18.75">
      <c r="A380" s="90"/>
    </row>
    <row r="381" ht="18.75">
      <c r="A381" s="88"/>
    </row>
    <row r="382" ht="18.75">
      <c r="A382" s="87"/>
    </row>
    <row r="383" ht="18.75">
      <c r="A383" s="87"/>
    </row>
    <row r="384" ht="18.75">
      <c r="A384" s="87"/>
    </row>
    <row r="385" s="86" customFormat="1" ht="18.75">
      <c r="A385" s="87"/>
    </row>
    <row r="386" s="86" customFormat="1" ht="18.75">
      <c r="A386" s="87"/>
    </row>
    <row r="387" s="86" customFormat="1" ht="18.75">
      <c r="A387" s="87"/>
    </row>
    <row r="388" s="86" customFormat="1" ht="18.75">
      <c r="A388" s="87"/>
    </row>
    <row r="389" s="86" customFormat="1" ht="18.75">
      <c r="A389" s="87"/>
    </row>
    <row r="390" s="86" customFormat="1" ht="18.75">
      <c r="A390" s="87"/>
    </row>
    <row r="391" s="86" customFormat="1" ht="18.75">
      <c r="A391" s="87"/>
    </row>
    <row r="392" s="86" customFormat="1" ht="18.75">
      <c r="A392" s="87"/>
    </row>
    <row r="393" s="86" customFormat="1" ht="18.75">
      <c r="A393" s="87"/>
    </row>
    <row r="394" s="86" customFormat="1" ht="18.75">
      <c r="A394" s="87"/>
    </row>
    <row r="395" s="86" customFormat="1" ht="18.75">
      <c r="A395" s="87"/>
    </row>
    <row r="396" s="86" customFormat="1" ht="18.75">
      <c r="A396" s="87"/>
    </row>
    <row r="397" s="86" customFormat="1" ht="18.75">
      <c r="A397" s="87"/>
    </row>
    <row r="398" s="86" customFormat="1" ht="18.75">
      <c r="A398" s="87"/>
    </row>
    <row r="399" s="86" customFormat="1" ht="18.75">
      <c r="A399" s="87"/>
    </row>
    <row r="400" s="86" customFormat="1" ht="18.75">
      <c r="A400" s="87"/>
    </row>
    <row r="401" s="86" customFormat="1" ht="18.75">
      <c r="A401" s="87"/>
    </row>
    <row r="402" s="86" customFormat="1" ht="18.75">
      <c r="A402" s="87"/>
    </row>
    <row r="403" s="86" customFormat="1" ht="18.75">
      <c r="A403" s="87"/>
    </row>
    <row r="404" s="86" customFormat="1" ht="18.75">
      <c r="A404" s="87"/>
    </row>
    <row r="405" s="86" customFormat="1" ht="18.75">
      <c r="A405" s="87"/>
    </row>
    <row r="406" s="86" customFormat="1" ht="18.75">
      <c r="A406" s="87"/>
    </row>
    <row r="407" s="86" customFormat="1" ht="18.75">
      <c r="A407" s="87"/>
    </row>
    <row r="408" s="86" customFormat="1" ht="18.75">
      <c r="A408" s="87"/>
    </row>
    <row r="409" s="86" customFormat="1" ht="18.75">
      <c r="A409" s="87"/>
    </row>
    <row r="410" s="86" customFormat="1" ht="18.75">
      <c r="A410" s="87"/>
    </row>
    <row r="411" s="86" customFormat="1" ht="18.75">
      <c r="A411" s="87"/>
    </row>
    <row r="412" s="86" customFormat="1" ht="18.75">
      <c r="A412" s="87"/>
    </row>
    <row r="413" s="86" customFormat="1" ht="18.75">
      <c r="A413" s="87"/>
    </row>
    <row r="414" s="86" customFormat="1" ht="18.75">
      <c r="A414" s="87"/>
    </row>
    <row r="415" s="86" customFormat="1" ht="18.75">
      <c r="A415" s="87"/>
    </row>
    <row r="416" s="86" customFormat="1" ht="18.75">
      <c r="A416" s="87"/>
    </row>
    <row r="417" s="86" customFormat="1" ht="18.75">
      <c r="A417" s="87"/>
    </row>
    <row r="418" s="86" customFormat="1" ht="18.75">
      <c r="A418" s="87"/>
    </row>
    <row r="419" s="86" customFormat="1" ht="18.75">
      <c r="A419" s="87"/>
    </row>
    <row r="420" s="86" customFormat="1" ht="18.75">
      <c r="A420" s="87"/>
    </row>
    <row r="421" s="86" customFormat="1" ht="18.75">
      <c r="A421" s="87"/>
    </row>
    <row r="422" s="86" customFormat="1" ht="18.75">
      <c r="A422" s="87"/>
    </row>
    <row r="423" s="86" customFormat="1" ht="18.75">
      <c r="A423" s="87"/>
    </row>
    <row r="424" s="86" customFormat="1" ht="18.75">
      <c r="A424" s="87"/>
    </row>
    <row r="425" s="86" customFormat="1" ht="18.75">
      <c r="A425" s="87"/>
    </row>
    <row r="426" s="86" customFormat="1" ht="18.75">
      <c r="A426" s="87"/>
    </row>
    <row r="427" s="86" customFormat="1" ht="18.75">
      <c r="A427" s="87"/>
    </row>
    <row r="428" s="86" customFormat="1" ht="18.75">
      <c r="A428" s="87"/>
    </row>
    <row r="429" s="86" customFormat="1" ht="18.75">
      <c r="A429" s="87"/>
    </row>
    <row r="430" s="86" customFormat="1" ht="18.75">
      <c r="A430" s="87"/>
    </row>
    <row r="431" s="86" customFormat="1" ht="18.75">
      <c r="A431" s="87"/>
    </row>
    <row r="432" s="86" customFormat="1" ht="18.75">
      <c r="A432" s="87"/>
    </row>
    <row r="433" s="86" customFormat="1" ht="18.75">
      <c r="A433" s="87"/>
    </row>
    <row r="434" s="86" customFormat="1" ht="18.75">
      <c r="A434" s="87"/>
    </row>
    <row r="435" s="86" customFormat="1" ht="18.75">
      <c r="A435" s="87"/>
    </row>
    <row r="436" s="86" customFormat="1" ht="18.75">
      <c r="A436" s="87"/>
    </row>
    <row r="437" s="86" customFormat="1" ht="18.75">
      <c r="A437" s="87"/>
    </row>
    <row r="438" s="86" customFormat="1" ht="18.75">
      <c r="A438" s="87"/>
    </row>
    <row r="439" s="86" customFormat="1" ht="18.75">
      <c r="A439" s="87"/>
    </row>
    <row r="440" s="86" customFormat="1" ht="18.75">
      <c r="A440" s="87"/>
    </row>
    <row r="441" s="86" customFormat="1" ht="18.75">
      <c r="A441" s="87"/>
    </row>
    <row r="442" s="86" customFormat="1" ht="18.75">
      <c r="A442" s="87"/>
    </row>
    <row r="443" s="86" customFormat="1" ht="18.75">
      <c r="A443" s="87"/>
    </row>
    <row r="444" s="86" customFormat="1" ht="18.75">
      <c r="A444" s="87"/>
    </row>
    <row r="445" s="86" customFormat="1" ht="18.75">
      <c r="A445" s="87"/>
    </row>
    <row r="446" s="86" customFormat="1" ht="18.75">
      <c r="A446" s="87"/>
    </row>
    <row r="447" s="86" customFormat="1" ht="18.75">
      <c r="A447" s="87"/>
    </row>
    <row r="448" s="86" customFormat="1" ht="18.75">
      <c r="A448" s="87"/>
    </row>
    <row r="449" s="86" customFormat="1" ht="18.75">
      <c r="A449" s="87"/>
    </row>
    <row r="450" s="86" customFormat="1" ht="18.75">
      <c r="A450" s="87"/>
    </row>
    <row r="451" s="86" customFormat="1" ht="18.75">
      <c r="A451" s="87"/>
    </row>
    <row r="452" s="86" customFormat="1" ht="18.75">
      <c r="A452" s="87"/>
    </row>
    <row r="453" s="86" customFormat="1" ht="18.75">
      <c r="A453" s="87"/>
    </row>
    <row r="454" s="86" customFormat="1" ht="18.75">
      <c r="A454" s="87"/>
    </row>
    <row r="455" s="86" customFormat="1" ht="18.75">
      <c r="A455" s="87"/>
    </row>
    <row r="456" s="86" customFormat="1" ht="18.75">
      <c r="A456" s="87"/>
    </row>
    <row r="457" s="86" customFormat="1" ht="18.75">
      <c r="A457" s="87"/>
    </row>
    <row r="458" s="86" customFormat="1" ht="18.75">
      <c r="A458" s="87"/>
    </row>
    <row r="459" s="86" customFormat="1" ht="18.75">
      <c r="A459" s="87"/>
    </row>
    <row r="460" s="86" customFormat="1" ht="18.75">
      <c r="A460" s="87"/>
    </row>
    <row r="461" s="86" customFormat="1" ht="18.75">
      <c r="A461" s="87"/>
    </row>
    <row r="462" s="86" customFormat="1" ht="18.75">
      <c r="A462" s="87"/>
    </row>
    <row r="463" s="86" customFormat="1" ht="18.75">
      <c r="A463" s="87"/>
    </row>
    <row r="464" s="86" customFormat="1" ht="18.75">
      <c r="A464" s="87"/>
    </row>
    <row r="465" s="86" customFormat="1" ht="18.75">
      <c r="A465" s="87"/>
    </row>
    <row r="466" s="86" customFormat="1" ht="18.75">
      <c r="A466" s="87"/>
    </row>
    <row r="467" s="86" customFormat="1" ht="18.75">
      <c r="A467" s="87"/>
    </row>
    <row r="468" s="86" customFormat="1" ht="18.75">
      <c r="A468" s="87"/>
    </row>
    <row r="469" s="86" customFormat="1" ht="18.75">
      <c r="A469" s="87"/>
    </row>
    <row r="470" s="86" customFormat="1" ht="18.75">
      <c r="A470" s="87"/>
    </row>
    <row r="471" s="86" customFormat="1" ht="18.75">
      <c r="A471" s="87"/>
    </row>
    <row r="472" s="86" customFormat="1" ht="18.75">
      <c r="A472" s="87"/>
    </row>
    <row r="473" s="86" customFormat="1" ht="18.75">
      <c r="A473" s="87"/>
    </row>
    <row r="474" s="86" customFormat="1" ht="18.75">
      <c r="A474" s="87"/>
    </row>
    <row r="475" s="86" customFormat="1" ht="18.75">
      <c r="A475" s="87"/>
    </row>
    <row r="476" s="86" customFormat="1" ht="18.75">
      <c r="A476" s="87"/>
    </row>
    <row r="477" s="86" customFormat="1" ht="18.75">
      <c r="A477" s="87"/>
    </row>
    <row r="478" s="86" customFormat="1" ht="18.75">
      <c r="A478" s="87"/>
    </row>
    <row r="479" s="86" customFormat="1" ht="18.75">
      <c r="A479" s="87"/>
    </row>
    <row r="480" s="86" customFormat="1" ht="18.75">
      <c r="A480" s="87"/>
    </row>
    <row r="481" s="86" customFormat="1" ht="18.75">
      <c r="A481" s="87"/>
    </row>
    <row r="482" s="86" customFormat="1" ht="18.75">
      <c r="A482" s="87"/>
    </row>
    <row r="483" s="86" customFormat="1" ht="18.75">
      <c r="A483" s="87"/>
    </row>
    <row r="484" s="86" customFormat="1" ht="18.75">
      <c r="A484" s="87"/>
    </row>
    <row r="485" s="86" customFormat="1" ht="18.75">
      <c r="A485" s="87"/>
    </row>
    <row r="486" s="86" customFormat="1" ht="18.75">
      <c r="A486" s="87"/>
    </row>
    <row r="487" s="86" customFormat="1" ht="18.75">
      <c r="A487" s="87"/>
    </row>
    <row r="488" s="86" customFormat="1" ht="18.75">
      <c r="A488" s="87"/>
    </row>
    <row r="489" s="86" customFormat="1" ht="18.75">
      <c r="A489" s="87"/>
    </row>
    <row r="490" s="86" customFormat="1" ht="18.75">
      <c r="A490" s="87"/>
    </row>
    <row r="491" s="86" customFormat="1" ht="18.75">
      <c r="A491" s="87"/>
    </row>
    <row r="492" s="86" customFormat="1" ht="18.75">
      <c r="A492" s="87"/>
    </row>
    <row r="493" s="86" customFormat="1" ht="18.75">
      <c r="A493" s="87"/>
    </row>
    <row r="494" s="86" customFormat="1" ht="18.75">
      <c r="A494" s="87"/>
    </row>
    <row r="495" s="86" customFormat="1" ht="18.75">
      <c r="A495" s="87"/>
    </row>
    <row r="496" s="86" customFormat="1" ht="18.75">
      <c r="A496" s="87"/>
    </row>
    <row r="497" s="86" customFormat="1" ht="18.75">
      <c r="A497" s="87"/>
    </row>
    <row r="498" s="86" customFormat="1" ht="18.75">
      <c r="A498" s="87"/>
    </row>
    <row r="499" s="86" customFormat="1" ht="18.75">
      <c r="A499" s="87"/>
    </row>
    <row r="500" s="86" customFormat="1" ht="18.75">
      <c r="A500" s="87"/>
    </row>
    <row r="501" s="86" customFormat="1" ht="18.75">
      <c r="A501" s="87"/>
    </row>
    <row r="502" s="86" customFormat="1" ht="18.75">
      <c r="A502" s="87"/>
    </row>
    <row r="503" s="86" customFormat="1" ht="18.75">
      <c r="A503" s="87"/>
    </row>
    <row r="504" s="86" customFormat="1" ht="18.75">
      <c r="A504" s="87"/>
    </row>
    <row r="505" s="86" customFormat="1" ht="18.75">
      <c r="A505" s="87"/>
    </row>
    <row r="506" s="86" customFormat="1" ht="18.75">
      <c r="A506" s="87"/>
    </row>
    <row r="507" s="86" customFormat="1" ht="18.75">
      <c r="A507" s="87"/>
    </row>
    <row r="508" s="86" customFormat="1" ht="18.75">
      <c r="A508" s="87"/>
    </row>
    <row r="509" s="86" customFormat="1" ht="18.75">
      <c r="A509" s="87"/>
    </row>
    <row r="510" s="86" customFormat="1" ht="18.75">
      <c r="A510" s="87"/>
    </row>
    <row r="511" s="86" customFormat="1" ht="18.75">
      <c r="A511" s="87"/>
    </row>
    <row r="512" s="86" customFormat="1" ht="18.75">
      <c r="A512" s="87"/>
    </row>
    <row r="513" s="86" customFormat="1" ht="18.75">
      <c r="A513" s="87"/>
    </row>
    <row r="514" s="86" customFormat="1" ht="18.75">
      <c r="A514" s="87"/>
    </row>
    <row r="515" s="86" customFormat="1" ht="18.75">
      <c r="A515" s="87"/>
    </row>
    <row r="516" s="86" customFormat="1" ht="18.75">
      <c r="A516" s="87"/>
    </row>
    <row r="517" s="86" customFormat="1" ht="18.75">
      <c r="A517" s="87"/>
    </row>
    <row r="518" s="86" customFormat="1" ht="18.75">
      <c r="A518" s="87"/>
    </row>
    <row r="519" s="86" customFormat="1" ht="18.75">
      <c r="A519" s="87"/>
    </row>
    <row r="520" s="86" customFormat="1" ht="18.75">
      <c r="A520" s="87"/>
    </row>
    <row r="521" s="86" customFormat="1" ht="18.75">
      <c r="A521" s="87"/>
    </row>
    <row r="522" s="86" customFormat="1" ht="18.75">
      <c r="A522" s="87"/>
    </row>
    <row r="523" s="86" customFormat="1" ht="18.75">
      <c r="A523" s="87"/>
    </row>
    <row r="524" s="86" customFormat="1" ht="18.75">
      <c r="A524" s="87"/>
    </row>
    <row r="525" s="86" customFormat="1" ht="18.75">
      <c r="A525" s="87"/>
    </row>
    <row r="526" s="86" customFormat="1" ht="18.75">
      <c r="A526" s="87"/>
    </row>
    <row r="527" s="86" customFormat="1" ht="18.75">
      <c r="A527" s="87"/>
    </row>
    <row r="528" s="86" customFormat="1" ht="18.75">
      <c r="A528" s="87"/>
    </row>
    <row r="529" s="86" customFormat="1" ht="18.75">
      <c r="A529" s="87"/>
    </row>
    <row r="530" s="86" customFormat="1" ht="18.75">
      <c r="A530" s="87"/>
    </row>
    <row r="531" s="86" customFormat="1" ht="18.75">
      <c r="A531" s="87"/>
    </row>
    <row r="532" s="86" customFormat="1" ht="18.75">
      <c r="A532" s="87"/>
    </row>
    <row r="533" s="86" customFormat="1" ht="18.75">
      <c r="A533" s="87"/>
    </row>
    <row r="534" s="86" customFormat="1" ht="18.75">
      <c r="A534" s="87"/>
    </row>
    <row r="535" s="86" customFormat="1" ht="18.75">
      <c r="A535" s="87"/>
    </row>
    <row r="536" s="86" customFormat="1" ht="18.75">
      <c r="A536" s="87"/>
    </row>
    <row r="537" s="86" customFormat="1" ht="18.75">
      <c r="A537" s="87"/>
    </row>
    <row r="538" s="86" customFormat="1" ht="18.75">
      <c r="A538" s="87"/>
    </row>
    <row r="539" s="86" customFormat="1" ht="18.75">
      <c r="A539" s="87"/>
    </row>
    <row r="540" s="86" customFormat="1" ht="18.75">
      <c r="A540" s="87"/>
    </row>
    <row r="541" s="86" customFormat="1" ht="18.75">
      <c r="A541" s="87"/>
    </row>
    <row r="542" s="86" customFormat="1" ht="18.75">
      <c r="A542" s="87"/>
    </row>
    <row r="543" s="86" customFormat="1" ht="18.75">
      <c r="A543" s="87"/>
    </row>
    <row r="544" s="86" customFormat="1" ht="18.75">
      <c r="A544" s="87"/>
    </row>
    <row r="545" s="86" customFormat="1" ht="18.75">
      <c r="A545" s="87"/>
    </row>
    <row r="546" s="86" customFormat="1" ht="18.75">
      <c r="A546" s="87"/>
    </row>
    <row r="547" s="86" customFormat="1" ht="18.75">
      <c r="A547" s="87"/>
    </row>
    <row r="548" s="86" customFormat="1" ht="18.75">
      <c r="A548" s="87"/>
    </row>
    <row r="549" s="86" customFormat="1" ht="18.75">
      <c r="A549" s="87"/>
    </row>
    <row r="550" s="86" customFormat="1" ht="18.75">
      <c r="A550" s="87"/>
    </row>
    <row r="551" s="86" customFormat="1" ht="18.75">
      <c r="A551" s="87"/>
    </row>
    <row r="552" s="86" customFormat="1" ht="18.75">
      <c r="A552" s="87"/>
    </row>
    <row r="553" s="86" customFormat="1" ht="18.75">
      <c r="A553" s="87"/>
    </row>
    <row r="554" s="86" customFormat="1" ht="18.75">
      <c r="A554" s="87"/>
    </row>
    <row r="555" s="86" customFormat="1" ht="18.75">
      <c r="A555" s="87"/>
    </row>
    <row r="556" s="86" customFormat="1" ht="18.75">
      <c r="A556" s="87"/>
    </row>
    <row r="557" s="86" customFormat="1" ht="18.75">
      <c r="A557" s="87"/>
    </row>
    <row r="558" s="86" customFormat="1" ht="18.75">
      <c r="A558" s="87"/>
    </row>
    <row r="559" s="86" customFormat="1" ht="18.75">
      <c r="A559" s="87"/>
    </row>
    <row r="560" s="86" customFormat="1" ht="18.75">
      <c r="A560" s="87"/>
    </row>
    <row r="561" s="86" customFormat="1" ht="18.75">
      <c r="A561" s="87"/>
    </row>
    <row r="562" s="86" customFormat="1" ht="18.75">
      <c r="A562" s="87"/>
    </row>
    <row r="563" s="86" customFormat="1" ht="18.75">
      <c r="A563" s="87"/>
    </row>
    <row r="564" s="86" customFormat="1" ht="18.75">
      <c r="A564" s="87"/>
    </row>
    <row r="565" s="86" customFormat="1" ht="18.75">
      <c r="A565" s="87"/>
    </row>
    <row r="566" s="86" customFormat="1" ht="18.75">
      <c r="A566" s="87"/>
    </row>
    <row r="567" s="86" customFormat="1" ht="18.75">
      <c r="A567" s="87"/>
    </row>
    <row r="568" s="86" customFormat="1" ht="18.75">
      <c r="A568" s="87"/>
    </row>
    <row r="569" s="86" customFormat="1" ht="18.75">
      <c r="A569" s="87"/>
    </row>
    <row r="570" s="86" customFormat="1" ht="18.75">
      <c r="A570" s="87"/>
    </row>
    <row r="571" s="86" customFormat="1" ht="18.75">
      <c r="A571" s="87"/>
    </row>
    <row r="572" s="86" customFormat="1" ht="18.75">
      <c r="A572" s="87"/>
    </row>
    <row r="573" s="86" customFormat="1" ht="18.75">
      <c r="A573" s="87"/>
    </row>
    <row r="574" s="86" customFormat="1" ht="18.75">
      <c r="A574" s="87"/>
    </row>
    <row r="575" s="86" customFormat="1" ht="18.75">
      <c r="A575" s="87"/>
    </row>
    <row r="576" s="86" customFormat="1" ht="18.75">
      <c r="A576" s="87"/>
    </row>
    <row r="577" s="86" customFormat="1" ht="18.75">
      <c r="A577" s="87"/>
    </row>
    <row r="578" s="86" customFormat="1" ht="18.75">
      <c r="A578" s="87"/>
    </row>
    <row r="579" s="86" customFormat="1" ht="18.75">
      <c r="A579" s="87"/>
    </row>
    <row r="580" s="86" customFormat="1" ht="18.75">
      <c r="A580" s="87"/>
    </row>
    <row r="581" s="86" customFormat="1" ht="18.75">
      <c r="A581" s="87"/>
    </row>
    <row r="582" s="86" customFormat="1" ht="18.75">
      <c r="A582" s="87"/>
    </row>
    <row r="583" s="86" customFormat="1" ht="18.75">
      <c r="A583" s="87"/>
    </row>
    <row r="584" s="86" customFormat="1" ht="18.75">
      <c r="A584" s="87"/>
    </row>
    <row r="585" s="86" customFormat="1" ht="18.75">
      <c r="A585" s="87"/>
    </row>
    <row r="586" s="86" customFormat="1" ht="18.75">
      <c r="A586" s="87"/>
    </row>
    <row r="587" s="86" customFormat="1" ht="18.75">
      <c r="A587" s="87"/>
    </row>
    <row r="588" s="86" customFormat="1" ht="18.75">
      <c r="A588" s="87"/>
    </row>
    <row r="589" s="86" customFormat="1" ht="18.75">
      <c r="A589" s="87"/>
    </row>
    <row r="590" s="86" customFormat="1" ht="18.75">
      <c r="A590" s="87"/>
    </row>
    <row r="591" s="86" customFormat="1" ht="18.75">
      <c r="A591" s="87"/>
    </row>
    <row r="592" s="86" customFormat="1" ht="18.75">
      <c r="A592" s="87"/>
    </row>
    <row r="593" s="86" customFormat="1" ht="18.75">
      <c r="A593" s="87"/>
    </row>
    <row r="594" s="86" customFormat="1" ht="18.75">
      <c r="A594" s="87"/>
    </row>
    <row r="595" s="86" customFormat="1" ht="18.75">
      <c r="A595" s="87"/>
    </row>
    <row r="596" s="86" customFormat="1" ht="18.75">
      <c r="A596" s="87"/>
    </row>
    <row r="597" s="86" customFormat="1" ht="18.75">
      <c r="A597" s="87"/>
    </row>
    <row r="598" s="86" customFormat="1" ht="18.75">
      <c r="A598" s="87"/>
    </row>
    <row r="599" s="86" customFormat="1" ht="18.75">
      <c r="A599" s="87"/>
    </row>
    <row r="600" s="86" customFormat="1" ht="18.75">
      <c r="A600" s="87"/>
    </row>
    <row r="601" s="86" customFormat="1" ht="18.75">
      <c r="A601" s="87"/>
    </row>
    <row r="602" s="86" customFormat="1" ht="18.75">
      <c r="A602" s="87"/>
    </row>
    <row r="603" s="86" customFormat="1" ht="18.75">
      <c r="A603" s="87"/>
    </row>
    <row r="604" s="86" customFormat="1" ht="18.75">
      <c r="A604" s="87"/>
    </row>
    <row r="605" s="86" customFormat="1" ht="18.75">
      <c r="A605" s="87"/>
    </row>
    <row r="606" s="86" customFormat="1" ht="18.75">
      <c r="A606" s="87"/>
    </row>
    <row r="607" s="86" customFormat="1" ht="18.75">
      <c r="A607" s="87"/>
    </row>
    <row r="608" s="86" customFormat="1" ht="18.75">
      <c r="A608" s="87"/>
    </row>
    <row r="609" s="86" customFormat="1" ht="18.75">
      <c r="A609" s="87"/>
    </row>
    <row r="610" s="86" customFormat="1" ht="18.75">
      <c r="A610" s="87"/>
    </row>
    <row r="611" s="86" customFormat="1" ht="18.75">
      <c r="A611" s="87"/>
    </row>
    <row r="612" s="86" customFormat="1" ht="18.75">
      <c r="A612" s="87"/>
    </row>
    <row r="613" s="86" customFormat="1" ht="18.75">
      <c r="A613" s="87"/>
    </row>
    <row r="614" s="86" customFormat="1" ht="18.75">
      <c r="A614" s="87"/>
    </row>
    <row r="615" s="86" customFormat="1" ht="18.75">
      <c r="A615" s="87"/>
    </row>
    <row r="616" s="86" customFormat="1" ht="18.75">
      <c r="A616" s="87"/>
    </row>
    <row r="617" s="86" customFormat="1" ht="18.75">
      <c r="A617" s="87"/>
    </row>
    <row r="618" s="86" customFormat="1" ht="18.75">
      <c r="A618" s="87"/>
    </row>
    <row r="619" s="86" customFormat="1" ht="18.75">
      <c r="A619" s="87"/>
    </row>
    <row r="620" s="86" customFormat="1" ht="18.75">
      <c r="A620" s="87"/>
    </row>
    <row r="621" s="86" customFormat="1" ht="18.75">
      <c r="A621" s="87"/>
    </row>
    <row r="622" s="86" customFormat="1" ht="18.75">
      <c r="A622" s="87"/>
    </row>
    <row r="623" s="86" customFormat="1" ht="18.75">
      <c r="A623" s="87"/>
    </row>
    <row r="624" s="86" customFormat="1" ht="18.75">
      <c r="A624" s="87"/>
    </row>
    <row r="625" s="86" customFormat="1" ht="18.75">
      <c r="A625" s="87"/>
    </row>
    <row r="626" s="86" customFormat="1" ht="18.75">
      <c r="A626" s="87"/>
    </row>
    <row r="627" s="86" customFormat="1" ht="18.75">
      <c r="A627" s="87"/>
    </row>
    <row r="628" s="86" customFormat="1" ht="18.75">
      <c r="A628" s="87"/>
    </row>
    <row r="629" s="86" customFormat="1" ht="18.75">
      <c r="A629" s="87"/>
    </row>
    <row r="630" s="86" customFormat="1" ht="18.75">
      <c r="A630" s="87"/>
    </row>
    <row r="631" s="86" customFormat="1" ht="18.75">
      <c r="A631" s="87"/>
    </row>
    <row r="632" s="86" customFormat="1" ht="18.75">
      <c r="A632" s="87"/>
    </row>
    <row r="633" s="86" customFormat="1" ht="18.75">
      <c r="A633" s="87"/>
    </row>
    <row r="634" s="86" customFormat="1" ht="18.75">
      <c r="A634" s="87"/>
    </row>
    <row r="635" s="86" customFormat="1" ht="18.75">
      <c r="A635" s="87"/>
    </row>
    <row r="636" s="86" customFormat="1" ht="18.75">
      <c r="A636" s="87"/>
    </row>
    <row r="637" s="86" customFormat="1" ht="18.75">
      <c r="A637" s="87"/>
    </row>
    <row r="638" s="86" customFormat="1" ht="18.75">
      <c r="A638" s="87"/>
    </row>
    <row r="639" s="86" customFormat="1" ht="18.75">
      <c r="A639" s="87"/>
    </row>
    <row r="640" s="86" customFormat="1" ht="18.75">
      <c r="A640" s="87"/>
    </row>
    <row r="641" s="86" customFormat="1" ht="18.75">
      <c r="A641" s="87"/>
    </row>
    <row r="642" s="86" customFormat="1" ht="18.75">
      <c r="A642" s="87"/>
    </row>
    <row r="643" s="86" customFormat="1" ht="18.75">
      <c r="A643" s="87"/>
    </row>
    <row r="644" s="86" customFormat="1" ht="18.75">
      <c r="A644" s="87"/>
    </row>
    <row r="645" s="86" customFormat="1" ht="18.75">
      <c r="A645" s="87"/>
    </row>
    <row r="646" s="86" customFormat="1" ht="18.75">
      <c r="A646" s="87"/>
    </row>
    <row r="647" s="86" customFormat="1" ht="18.75">
      <c r="A647" s="87"/>
    </row>
    <row r="648" s="86" customFormat="1" ht="18.75">
      <c r="A648" s="87"/>
    </row>
    <row r="649" s="86" customFormat="1" ht="18.75">
      <c r="A649" s="87"/>
    </row>
    <row r="650" s="86" customFormat="1" ht="18.75">
      <c r="A650" s="87"/>
    </row>
    <row r="651" s="86" customFormat="1" ht="18.75">
      <c r="A651" s="87"/>
    </row>
    <row r="652" s="86" customFormat="1" ht="18.75">
      <c r="A652" s="87"/>
    </row>
    <row r="653" s="86" customFormat="1" ht="18.75">
      <c r="A653" s="87"/>
    </row>
    <row r="654" s="86" customFormat="1" ht="18.75">
      <c r="A654" s="87"/>
    </row>
    <row r="655" s="86" customFormat="1" ht="18.75">
      <c r="A655" s="87"/>
    </row>
    <row r="656" s="86" customFormat="1" ht="18.75">
      <c r="A656" s="87"/>
    </row>
    <row r="657" s="86" customFormat="1" ht="18.75">
      <c r="A657" s="87"/>
    </row>
    <row r="658" s="86" customFormat="1" ht="18.75">
      <c r="A658" s="87"/>
    </row>
    <row r="659" s="86" customFormat="1" ht="18.75">
      <c r="A659" s="87"/>
    </row>
    <row r="660" s="86" customFormat="1" ht="18.75">
      <c r="A660" s="87"/>
    </row>
    <row r="661" s="86" customFormat="1" ht="18.75">
      <c r="A661" s="87"/>
    </row>
    <row r="662" s="86" customFormat="1" ht="18.75">
      <c r="A662" s="87"/>
    </row>
    <row r="663" s="86" customFormat="1" ht="18.75">
      <c r="A663" s="87"/>
    </row>
    <row r="664" s="86" customFormat="1" ht="18.75">
      <c r="A664" s="87"/>
    </row>
    <row r="665" s="86" customFormat="1" ht="18.75">
      <c r="A665" s="87"/>
    </row>
    <row r="666" s="86" customFormat="1" ht="18.75">
      <c r="A666" s="87"/>
    </row>
    <row r="667" s="86" customFormat="1" ht="18.75">
      <c r="A667" s="87"/>
    </row>
    <row r="668" s="86" customFormat="1" ht="18.75">
      <c r="A668" s="87"/>
    </row>
    <row r="669" s="86" customFormat="1" ht="18.75">
      <c r="A669" s="87"/>
    </row>
    <row r="670" s="86" customFormat="1" ht="18.75">
      <c r="A670" s="87"/>
    </row>
    <row r="671" s="86" customFormat="1" ht="18.75">
      <c r="A671" s="87"/>
    </row>
    <row r="672" s="86" customFormat="1" ht="18.75">
      <c r="A672" s="87"/>
    </row>
    <row r="673" s="86" customFormat="1" ht="18.75">
      <c r="A673" s="87"/>
    </row>
    <row r="674" s="86" customFormat="1" ht="18.75">
      <c r="A674" s="87"/>
    </row>
    <row r="675" s="86" customFormat="1" ht="18.75">
      <c r="A675" s="87"/>
    </row>
    <row r="676" s="86" customFormat="1" ht="18.75">
      <c r="A676" s="87"/>
    </row>
    <row r="677" s="86" customFormat="1" ht="18.75">
      <c r="A677" s="87"/>
    </row>
    <row r="678" s="86" customFormat="1" ht="18.75">
      <c r="A678" s="87"/>
    </row>
    <row r="679" s="86" customFormat="1" ht="18.75">
      <c r="A679" s="87"/>
    </row>
    <row r="680" s="86" customFormat="1" ht="18.75">
      <c r="A680" s="87"/>
    </row>
    <row r="681" s="86" customFormat="1" ht="18.75">
      <c r="A681" s="87"/>
    </row>
    <row r="682" s="86" customFormat="1" ht="18.75">
      <c r="A682" s="87"/>
    </row>
    <row r="683" s="86" customFormat="1" ht="18.75">
      <c r="A683" s="87"/>
    </row>
    <row r="684" s="86" customFormat="1" ht="18.75">
      <c r="A684" s="87"/>
    </row>
    <row r="685" s="86" customFormat="1" ht="18.75">
      <c r="A685" s="87"/>
    </row>
    <row r="686" s="86" customFormat="1" ht="18.75">
      <c r="A686" s="87"/>
    </row>
    <row r="687" s="86" customFormat="1" ht="18.75">
      <c r="A687" s="87"/>
    </row>
    <row r="688" s="86" customFormat="1" ht="18.75">
      <c r="A688" s="87"/>
    </row>
    <row r="689" s="86" customFormat="1" ht="18.75">
      <c r="A689" s="87"/>
    </row>
    <row r="690" s="86" customFormat="1" ht="18.75">
      <c r="A690" s="87"/>
    </row>
    <row r="691" s="86" customFormat="1" ht="18.75">
      <c r="A691" s="87"/>
    </row>
    <row r="692" s="86" customFormat="1" ht="18.75">
      <c r="A692" s="87"/>
    </row>
    <row r="693" s="86" customFormat="1" ht="18.75">
      <c r="A693" s="87"/>
    </row>
    <row r="694" s="86" customFormat="1" ht="18.75">
      <c r="A694" s="87"/>
    </row>
    <row r="695" s="86" customFormat="1" ht="18.75">
      <c r="A695" s="87"/>
    </row>
    <row r="696" s="86" customFormat="1" ht="18.75">
      <c r="A696" s="87"/>
    </row>
    <row r="697" s="86" customFormat="1" ht="18.75">
      <c r="A697" s="87"/>
    </row>
    <row r="698" s="86" customFormat="1" ht="18.75">
      <c r="A698" s="87"/>
    </row>
    <row r="699" s="86" customFormat="1" ht="18.75">
      <c r="A699" s="87"/>
    </row>
    <row r="700" s="86" customFormat="1" ht="18.75">
      <c r="A700" s="87"/>
    </row>
    <row r="701" s="86" customFormat="1" ht="18.75">
      <c r="A701" s="87"/>
    </row>
    <row r="702" s="86" customFormat="1" ht="18.75">
      <c r="A702" s="87"/>
    </row>
    <row r="703" s="86" customFormat="1" ht="18.75">
      <c r="A703" s="87"/>
    </row>
    <row r="704" s="86" customFormat="1" ht="18.75">
      <c r="A704" s="87"/>
    </row>
    <row r="705" s="86" customFormat="1" ht="18.75">
      <c r="A705" s="87"/>
    </row>
    <row r="706" s="86" customFormat="1" ht="18.75">
      <c r="A706" s="87"/>
    </row>
    <row r="707" s="86" customFormat="1" ht="18.75">
      <c r="A707" s="87"/>
    </row>
    <row r="708" s="86" customFormat="1" ht="18.75">
      <c r="A708" s="87"/>
    </row>
    <row r="709" s="86" customFormat="1" ht="18.75">
      <c r="A709" s="87"/>
    </row>
    <row r="710" s="86" customFormat="1" ht="18.75">
      <c r="A710" s="87"/>
    </row>
    <row r="711" s="86" customFormat="1" ht="18.75">
      <c r="A711" s="87"/>
    </row>
    <row r="712" s="86" customFormat="1" ht="18.75">
      <c r="A712" s="87"/>
    </row>
    <row r="713" s="86" customFormat="1" ht="18.75">
      <c r="A713" s="87"/>
    </row>
    <row r="714" s="86" customFormat="1" ht="18.75">
      <c r="A714" s="87"/>
    </row>
    <row r="715" s="86" customFormat="1" ht="18.75">
      <c r="A715" s="87"/>
    </row>
    <row r="716" s="86" customFormat="1" ht="18.75">
      <c r="A716" s="87"/>
    </row>
    <row r="717" s="86" customFormat="1" ht="18.75">
      <c r="A717" s="87"/>
    </row>
    <row r="718" s="86" customFormat="1" ht="18.75">
      <c r="A718" s="87"/>
    </row>
    <row r="719" s="86" customFormat="1" ht="18.75">
      <c r="A719" s="87"/>
    </row>
    <row r="720" s="86" customFormat="1" ht="18.75">
      <c r="A720" s="87"/>
    </row>
    <row r="721" s="86" customFormat="1" ht="18.75">
      <c r="A721" s="87"/>
    </row>
    <row r="722" s="86" customFormat="1" ht="18.75">
      <c r="A722" s="87"/>
    </row>
    <row r="723" s="86" customFormat="1" ht="18.75">
      <c r="A723" s="87"/>
    </row>
    <row r="724" s="86" customFormat="1" ht="18.75">
      <c r="A724" s="87"/>
    </row>
    <row r="725" s="86" customFormat="1" ht="18.75">
      <c r="A725" s="87"/>
    </row>
    <row r="726" s="86" customFormat="1" ht="18.75">
      <c r="A726" s="87"/>
    </row>
    <row r="727" s="86" customFormat="1" ht="18.75">
      <c r="A727" s="87"/>
    </row>
    <row r="728" s="86" customFormat="1" ht="18.75">
      <c r="A728" s="87"/>
    </row>
    <row r="729" s="86" customFormat="1" ht="18.75">
      <c r="A729" s="87"/>
    </row>
    <row r="730" s="86" customFormat="1" ht="18.75">
      <c r="A730" s="87"/>
    </row>
    <row r="731" s="86" customFormat="1" ht="18.75">
      <c r="A731" s="87"/>
    </row>
    <row r="732" s="86" customFormat="1" ht="18.75">
      <c r="A732" s="87"/>
    </row>
    <row r="733" s="86" customFormat="1" ht="18.75">
      <c r="A733" s="87"/>
    </row>
    <row r="734" s="86" customFormat="1" ht="18.75">
      <c r="A734" s="87"/>
    </row>
    <row r="735" s="86" customFormat="1" ht="18.75">
      <c r="A735" s="87"/>
    </row>
    <row r="736" s="86" customFormat="1" ht="18.75">
      <c r="A736" s="87"/>
    </row>
    <row r="737" s="86" customFormat="1" ht="18.75">
      <c r="A737" s="87"/>
    </row>
    <row r="738" s="86" customFormat="1" ht="18.75">
      <c r="A738" s="87"/>
    </row>
    <row r="739" s="86" customFormat="1" ht="18.75">
      <c r="A739" s="87"/>
    </row>
    <row r="740" s="86" customFormat="1" ht="18.75">
      <c r="A740" s="87"/>
    </row>
    <row r="741" s="86" customFormat="1" ht="18.75">
      <c r="A741" s="87"/>
    </row>
    <row r="742" s="86" customFormat="1" ht="18.75">
      <c r="A742" s="87"/>
    </row>
    <row r="743" s="86" customFormat="1" ht="18.75">
      <c r="A743" s="87"/>
    </row>
    <row r="744" s="86" customFormat="1" ht="18.75">
      <c r="A744" s="87"/>
    </row>
    <row r="745" s="86" customFormat="1" ht="18.75">
      <c r="A745" s="87"/>
    </row>
    <row r="746" s="86" customFormat="1" ht="18.75">
      <c r="A746" s="87"/>
    </row>
    <row r="747" s="86" customFormat="1" ht="18.75">
      <c r="A747" s="87"/>
    </row>
    <row r="748" s="86" customFormat="1" ht="18.75">
      <c r="A748" s="87"/>
    </row>
    <row r="749" s="86" customFormat="1" ht="18.75">
      <c r="A749" s="87"/>
    </row>
    <row r="750" s="86" customFormat="1" ht="18.75">
      <c r="A750" s="87"/>
    </row>
    <row r="751" s="86" customFormat="1" ht="18.75">
      <c r="A751" s="87"/>
    </row>
    <row r="752" s="86" customFormat="1" ht="18.75">
      <c r="A752" s="87"/>
    </row>
    <row r="753" s="86" customFormat="1" ht="18.75">
      <c r="A753" s="87"/>
    </row>
    <row r="754" s="86" customFormat="1" ht="18.75">
      <c r="A754" s="87"/>
    </row>
    <row r="755" s="86" customFormat="1" ht="18.75">
      <c r="A755" s="87"/>
    </row>
    <row r="756" s="86" customFormat="1" ht="18.75">
      <c r="A756" s="87"/>
    </row>
    <row r="757" s="86" customFormat="1" ht="18.75">
      <c r="A757" s="87"/>
    </row>
    <row r="758" s="86" customFormat="1" ht="18.75">
      <c r="A758" s="87"/>
    </row>
    <row r="759" s="86" customFormat="1" ht="18.75">
      <c r="A759" s="87"/>
    </row>
    <row r="760" s="86" customFormat="1" ht="18.75">
      <c r="A760" s="87"/>
    </row>
    <row r="761" s="86" customFormat="1" ht="18.75">
      <c r="A761" s="87"/>
    </row>
    <row r="762" s="86" customFormat="1" ht="18.75">
      <c r="A762" s="87"/>
    </row>
    <row r="763" s="86" customFormat="1" ht="18.75">
      <c r="A763" s="87"/>
    </row>
    <row r="764" s="86" customFormat="1" ht="18.75">
      <c r="A764" s="87"/>
    </row>
    <row r="765" s="86" customFormat="1" ht="18.75">
      <c r="A765" s="87"/>
    </row>
    <row r="766" s="86" customFormat="1" ht="18.75">
      <c r="A766" s="87"/>
    </row>
    <row r="767" s="86" customFormat="1" ht="18.75">
      <c r="A767" s="87"/>
    </row>
    <row r="768" s="86" customFormat="1" ht="18.75">
      <c r="A768" s="87"/>
    </row>
    <row r="769" s="86" customFormat="1" ht="18.75">
      <c r="A769" s="87"/>
    </row>
    <row r="770" s="86" customFormat="1" ht="18.75">
      <c r="A770" s="87"/>
    </row>
    <row r="771" s="86" customFormat="1" ht="18.75">
      <c r="A771" s="87"/>
    </row>
    <row r="772" s="86" customFormat="1" ht="18.75">
      <c r="A772" s="87"/>
    </row>
    <row r="773" s="86" customFormat="1" ht="18.75">
      <c r="A773" s="87"/>
    </row>
    <row r="774" s="86" customFormat="1" ht="18.75">
      <c r="A774" s="87"/>
    </row>
    <row r="775" s="86" customFormat="1" ht="18.75">
      <c r="A775" s="87"/>
    </row>
    <row r="776" s="86" customFormat="1" ht="18.75">
      <c r="A776" s="87"/>
    </row>
    <row r="777" s="86" customFormat="1" ht="18.75">
      <c r="A777" s="87"/>
    </row>
    <row r="778" s="86" customFormat="1" ht="18.75">
      <c r="A778" s="87"/>
    </row>
    <row r="779" s="86" customFormat="1" ht="18.75">
      <c r="A779" s="87"/>
    </row>
    <row r="780" s="86" customFormat="1" ht="18.75">
      <c r="A780" s="87"/>
    </row>
    <row r="781" s="86" customFormat="1" ht="18.75">
      <c r="A781" s="87"/>
    </row>
    <row r="782" s="86" customFormat="1" ht="18.75">
      <c r="A782" s="87"/>
    </row>
    <row r="783" s="86" customFormat="1" ht="18.75">
      <c r="A783" s="87"/>
    </row>
    <row r="784" s="86" customFormat="1" ht="18.75">
      <c r="A784" s="87"/>
    </row>
    <row r="785" s="86" customFormat="1" ht="18.75">
      <c r="A785" s="87"/>
    </row>
    <row r="786" s="86" customFormat="1" ht="18.75">
      <c r="A786" s="87"/>
    </row>
    <row r="787" s="86" customFormat="1" ht="18.75">
      <c r="A787" s="87"/>
    </row>
    <row r="788" s="86" customFormat="1" ht="18.75">
      <c r="A788" s="87"/>
    </row>
    <row r="789" s="86" customFormat="1" ht="18.75">
      <c r="A789" s="87"/>
    </row>
    <row r="790" s="86" customFormat="1" ht="18.75">
      <c r="A790" s="87"/>
    </row>
    <row r="791" s="86" customFormat="1" ht="18.75">
      <c r="A791" s="87"/>
    </row>
    <row r="792" s="86" customFormat="1" ht="18.75">
      <c r="A792" s="87"/>
    </row>
    <row r="793" s="86" customFormat="1" ht="18.75">
      <c r="A793" s="87"/>
    </row>
    <row r="794" s="86" customFormat="1" ht="18.75">
      <c r="A794" s="87"/>
    </row>
    <row r="795" s="86" customFormat="1" ht="18.75">
      <c r="A795" s="87"/>
    </row>
    <row r="796" s="86" customFormat="1" ht="18.75">
      <c r="A796" s="87"/>
    </row>
    <row r="797" s="86" customFormat="1" ht="18.75">
      <c r="A797" s="87"/>
    </row>
    <row r="798" s="86" customFormat="1" ht="18.75">
      <c r="A798" s="87"/>
    </row>
    <row r="799" s="86" customFormat="1" ht="18.75">
      <c r="A799" s="87"/>
    </row>
    <row r="800" s="86" customFormat="1" ht="18.75">
      <c r="A800" s="87"/>
    </row>
    <row r="801" s="86" customFormat="1" ht="18.75">
      <c r="A801" s="87"/>
    </row>
    <row r="802" s="86" customFormat="1" ht="18.75">
      <c r="A802" s="87"/>
    </row>
    <row r="803" s="86" customFormat="1" ht="18.75">
      <c r="A803" s="87"/>
    </row>
    <row r="804" s="86" customFormat="1" ht="18.75">
      <c r="A804" s="87"/>
    </row>
    <row r="805" s="86" customFormat="1" ht="18.75">
      <c r="A805" s="87"/>
    </row>
    <row r="806" s="86" customFormat="1" ht="18.75">
      <c r="A806" s="87"/>
    </row>
    <row r="807" s="86" customFormat="1" ht="18.75">
      <c r="A807" s="87"/>
    </row>
    <row r="808" s="86" customFormat="1" ht="18.75">
      <c r="A808" s="87"/>
    </row>
    <row r="809" s="86" customFormat="1" ht="18.75">
      <c r="A809" s="87"/>
    </row>
    <row r="810" s="86" customFormat="1" ht="18.75">
      <c r="A810" s="87"/>
    </row>
    <row r="811" s="86" customFormat="1" ht="18.75">
      <c r="A811" s="87"/>
    </row>
    <row r="812" s="86" customFormat="1" ht="18.75">
      <c r="A812" s="87"/>
    </row>
    <row r="813" s="86" customFormat="1" ht="18.75">
      <c r="A813" s="87"/>
    </row>
    <row r="814" s="86" customFormat="1" ht="18.75">
      <c r="A814" s="87"/>
    </row>
    <row r="815" s="86" customFormat="1" ht="18.75">
      <c r="A815" s="87"/>
    </row>
    <row r="816" s="86" customFormat="1" ht="18.75">
      <c r="A816" s="87"/>
    </row>
    <row r="817" s="86" customFormat="1" ht="18.75">
      <c r="A817" s="87"/>
    </row>
    <row r="818" s="86" customFormat="1" ht="18.75">
      <c r="A818" s="87"/>
    </row>
    <row r="819" s="86" customFormat="1" ht="18.75">
      <c r="A819" s="87"/>
    </row>
    <row r="820" s="86" customFormat="1" ht="18.75">
      <c r="A820" s="87"/>
    </row>
    <row r="821" s="86" customFormat="1" ht="18.75">
      <c r="A821" s="87"/>
    </row>
    <row r="822" s="86" customFormat="1" ht="18.75">
      <c r="A822" s="87"/>
    </row>
    <row r="823" s="86" customFormat="1" ht="18.75">
      <c r="A823" s="87"/>
    </row>
    <row r="824" s="86" customFormat="1" ht="18.75">
      <c r="A824" s="87"/>
    </row>
    <row r="825" s="86" customFormat="1" ht="18.75">
      <c r="A825" s="87"/>
    </row>
    <row r="826" s="86" customFormat="1" ht="18.75">
      <c r="A826" s="87"/>
    </row>
    <row r="827" s="86" customFormat="1" ht="18.75">
      <c r="A827" s="87"/>
    </row>
    <row r="828" s="86" customFormat="1" ht="18.75">
      <c r="A828" s="87"/>
    </row>
    <row r="829" s="86" customFormat="1" ht="18.75">
      <c r="A829" s="87"/>
    </row>
    <row r="830" s="86" customFormat="1" ht="18.75">
      <c r="A830" s="87"/>
    </row>
    <row r="831" s="86" customFormat="1" ht="18.75">
      <c r="A831" s="87"/>
    </row>
    <row r="832" s="86" customFormat="1" ht="18.75">
      <c r="A832" s="87"/>
    </row>
    <row r="833" s="86" customFormat="1" ht="18.75">
      <c r="A833" s="87"/>
    </row>
    <row r="834" s="86" customFormat="1" ht="18.75">
      <c r="A834" s="87"/>
    </row>
    <row r="835" s="86" customFormat="1" ht="18.75">
      <c r="A835" s="87"/>
    </row>
    <row r="836" s="86" customFormat="1" ht="18.75">
      <c r="A836" s="87"/>
    </row>
    <row r="837" s="86" customFormat="1" ht="18.75">
      <c r="A837" s="87"/>
    </row>
    <row r="838" s="86" customFormat="1" ht="18.75">
      <c r="A838" s="87"/>
    </row>
    <row r="839" s="86" customFormat="1" ht="18.75">
      <c r="A839" s="87"/>
    </row>
    <row r="840" s="86" customFormat="1" ht="18.75">
      <c r="A840" s="87"/>
    </row>
    <row r="841" s="86" customFormat="1" ht="18.75">
      <c r="A841" s="87"/>
    </row>
    <row r="842" s="86" customFormat="1" ht="18.75">
      <c r="A842" s="87"/>
    </row>
    <row r="843" s="86" customFormat="1" ht="18.75">
      <c r="A843" s="87"/>
    </row>
    <row r="844" s="86" customFormat="1" ht="18.75">
      <c r="A844" s="87"/>
    </row>
    <row r="845" s="86" customFormat="1" ht="18.75">
      <c r="A845" s="87"/>
    </row>
    <row r="846" s="86" customFormat="1" ht="18.75">
      <c r="A846" s="87"/>
    </row>
    <row r="847" s="86" customFormat="1" ht="18.75">
      <c r="A847" s="87"/>
    </row>
    <row r="848" s="86" customFormat="1" ht="18.75">
      <c r="A848" s="87"/>
    </row>
    <row r="849" s="86" customFormat="1" ht="18.75">
      <c r="A849" s="87"/>
    </row>
    <row r="850" s="86" customFormat="1" ht="18.75">
      <c r="A850" s="87"/>
    </row>
    <row r="851" s="86" customFormat="1" ht="18.75">
      <c r="A851" s="87"/>
    </row>
    <row r="852" s="86" customFormat="1" ht="18.75">
      <c r="A852" s="87"/>
    </row>
    <row r="853" s="86" customFormat="1" ht="18.75">
      <c r="A853" s="87"/>
    </row>
    <row r="854" s="86" customFormat="1" ht="18.75">
      <c r="A854" s="87"/>
    </row>
    <row r="855" s="86" customFormat="1" ht="18.75">
      <c r="A855" s="87"/>
    </row>
    <row r="856" s="86" customFormat="1" ht="18.75">
      <c r="A856" s="87"/>
    </row>
    <row r="857" s="86" customFormat="1" ht="18.75">
      <c r="A857" s="87"/>
    </row>
    <row r="858" s="86" customFormat="1" ht="18.75">
      <c r="A858" s="87"/>
    </row>
    <row r="859" s="86" customFormat="1" ht="18.75">
      <c r="A859" s="87"/>
    </row>
    <row r="860" s="86" customFormat="1" ht="18.75">
      <c r="A860" s="87"/>
    </row>
    <row r="861" s="86" customFormat="1" ht="18.75">
      <c r="A861" s="87"/>
    </row>
    <row r="862" s="86" customFormat="1" ht="18.75">
      <c r="A862" s="87"/>
    </row>
    <row r="863" s="86" customFormat="1" ht="18.75">
      <c r="A863" s="87"/>
    </row>
    <row r="864" s="86" customFormat="1" ht="18.75">
      <c r="A864" s="87"/>
    </row>
    <row r="865" s="86" customFormat="1" ht="18.75">
      <c r="A865" s="87"/>
    </row>
    <row r="866" s="86" customFormat="1" ht="18.75">
      <c r="A866" s="87"/>
    </row>
    <row r="867" s="86" customFormat="1" ht="18.75">
      <c r="A867" s="87"/>
    </row>
    <row r="868" s="86" customFormat="1" ht="18.75">
      <c r="A868" s="87"/>
    </row>
    <row r="869" s="86" customFormat="1" ht="18.75">
      <c r="A869" s="87"/>
    </row>
    <row r="870" s="86" customFormat="1" ht="18.75">
      <c r="A870" s="87"/>
    </row>
    <row r="871" s="86" customFormat="1" ht="18.75">
      <c r="A871" s="87"/>
    </row>
    <row r="872" s="86" customFormat="1" ht="18.75">
      <c r="A872" s="87"/>
    </row>
    <row r="873" s="86" customFormat="1" ht="18.75">
      <c r="A873" s="87"/>
    </row>
    <row r="874" s="86" customFormat="1" ht="18.75">
      <c r="A874" s="87"/>
    </row>
    <row r="875" s="86" customFormat="1" ht="18.75">
      <c r="A875" s="87"/>
    </row>
    <row r="876" s="86" customFormat="1" ht="18.75">
      <c r="A876" s="87"/>
    </row>
    <row r="877" s="86" customFormat="1" ht="18.75">
      <c r="A877" s="87"/>
    </row>
    <row r="878" s="86" customFormat="1" ht="18.75">
      <c r="A878" s="87"/>
    </row>
    <row r="879" s="86" customFormat="1" ht="18.75">
      <c r="A879" s="87"/>
    </row>
    <row r="880" s="86" customFormat="1" ht="18.75">
      <c r="A880" s="87"/>
    </row>
    <row r="881" s="86" customFormat="1" ht="18.75">
      <c r="A881" s="87"/>
    </row>
    <row r="882" s="86" customFormat="1" ht="18.75">
      <c r="A882" s="87"/>
    </row>
    <row r="883" s="86" customFormat="1" ht="18.75">
      <c r="A883" s="87"/>
    </row>
    <row r="884" s="86" customFormat="1" ht="18.75">
      <c r="A884" s="87"/>
    </row>
    <row r="885" s="86" customFormat="1" ht="18.75">
      <c r="A885" s="87"/>
    </row>
    <row r="886" s="86" customFormat="1" ht="18.75">
      <c r="A886" s="87"/>
    </row>
    <row r="887" s="86" customFormat="1" ht="18.75">
      <c r="A887" s="87"/>
    </row>
    <row r="888" s="86" customFormat="1" ht="18.75">
      <c r="A888" s="87"/>
    </row>
    <row r="889" s="86" customFormat="1" ht="18.75">
      <c r="A889" s="87"/>
    </row>
    <row r="890" s="86" customFormat="1" ht="18.75">
      <c r="A890" s="87"/>
    </row>
    <row r="891" s="86" customFormat="1" ht="18.75">
      <c r="A891" s="87"/>
    </row>
    <row r="892" s="86" customFormat="1" ht="18.75">
      <c r="A892" s="87"/>
    </row>
    <row r="893" s="86" customFormat="1" ht="18.75">
      <c r="A893" s="87"/>
    </row>
    <row r="894" s="86" customFormat="1" ht="18.75">
      <c r="A894" s="87"/>
    </row>
    <row r="895" s="86" customFormat="1" ht="18.75">
      <c r="A895" s="87"/>
    </row>
    <row r="896" s="86" customFormat="1" ht="18.75">
      <c r="A896" s="87"/>
    </row>
    <row r="897" s="86" customFormat="1" ht="18.75">
      <c r="A897" s="87"/>
    </row>
    <row r="898" s="86" customFormat="1" ht="18.75">
      <c r="A898" s="87"/>
    </row>
    <row r="899" s="86" customFormat="1" ht="18.75">
      <c r="A899" s="87"/>
    </row>
    <row r="900" s="86" customFormat="1" ht="18.75">
      <c r="A900" s="87"/>
    </row>
    <row r="901" s="86" customFormat="1" ht="18.75">
      <c r="A901" s="87"/>
    </row>
    <row r="902" s="86" customFormat="1" ht="18.75">
      <c r="A902" s="87"/>
    </row>
    <row r="903" s="86" customFormat="1" ht="18.75">
      <c r="A903" s="87"/>
    </row>
    <row r="904" s="86" customFormat="1" ht="18.75">
      <c r="A904" s="87"/>
    </row>
    <row r="905" s="86" customFormat="1" ht="18.75">
      <c r="A905" s="87"/>
    </row>
    <row r="906" s="86" customFormat="1" ht="18.75">
      <c r="A906" s="87"/>
    </row>
    <row r="907" s="86" customFormat="1" ht="18.75">
      <c r="A907" s="87"/>
    </row>
    <row r="908" s="86" customFormat="1" ht="18.75">
      <c r="A908" s="87"/>
    </row>
    <row r="909" s="86" customFormat="1" ht="18.75">
      <c r="A909" s="87"/>
    </row>
    <row r="910" s="86" customFormat="1" ht="18.75">
      <c r="A910" s="87"/>
    </row>
    <row r="911" s="86" customFormat="1" ht="18.75">
      <c r="A911" s="87"/>
    </row>
    <row r="912" s="86" customFormat="1" ht="18.75">
      <c r="A912" s="87"/>
    </row>
    <row r="913" s="86" customFormat="1" ht="18.75">
      <c r="A913" s="87"/>
    </row>
    <row r="914" s="86" customFormat="1" ht="18.75">
      <c r="A914" s="87"/>
    </row>
    <row r="915" s="86" customFormat="1" ht="18.75">
      <c r="A915" s="87"/>
    </row>
    <row r="916" s="86" customFormat="1" ht="18.75">
      <c r="A916" s="87"/>
    </row>
    <row r="917" s="86" customFormat="1" ht="18.75">
      <c r="A917" s="87"/>
    </row>
    <row r="918" s="86" customFormat="1" ht="18.75">
      <c r="A918" s="87"/>
    </row>
    <row r="919" s="86" customFormat="1" ht="18.75">
      <c r="A919" s="87"/>
    </row>
    <row r="920" s="86" customFormat="1" ht="18.75">
      <c r="A920" s="87"/>
    </row>
    <row r="921" s="86" customFormat="1" ht="18.75">
      <c r="A921" s="87"/>
    </row>
    <row r="922" s="86" customFormat="1" ht="18.75">
      <c r="A922" s="87"/>
    </row>
    <row r="923" s="86" customFormat="1" ht="18.75">
      <c r="A923" s="87"/>
    </row>
    <row r="924" s="86" customFormat="1" ht="18.75">
      <c r="A924" s="87"/>
    </row>
    <row r="925" s="86" customFormat="1" ht="18.75">
      <c r="A925" s="87"/>
    </row>
    <row r="926" s="86" customFormat="1" ht="18.75">
      <c r="A926" s="87"/>
    </row>
    <row r="927" s="86" customFormat="1" ht="18.75">
      <c r="A927" s="87"/>
    </row>
    <row r="928" s="86" customFormat="1" ht="18.75">
      <c r="A928" s="87"/>
    </row>
    <row r="929" s="86" customFormat="1" ht="18.75">
      <c r="A929" s="87"/>
    </row>
    <row r="930" s="86" customFormat="1" ht="18.75">
      <c r="A930" s="87"/>
    </row>
    <row r="931" s="86" customFormat="1" ht="18.75">
      <c r="A931" s="87"/>
    </row>
    <row r="932" s="86" customFormat="1" ht="18.75">
      <c r="A932" s="87"/>
    </row>
    <row r="933" s="86" customFormat="1" ht="18.75">
      <c r="A933" s="87"/>
    </row>
    <row r="934" s="86" customFormat="1" ht="18.75">
      <c r="A934" s="87"/>
    </row>
    <row r="935" s="86" customFormat="1" ht="18.75">
      <c r="A935" s="87"/>
    </row>
    <row r="936" s="86" customFormat="1" ht="18.75">
      <c r="A936" s="87"/>
    </row>
    <row r="937" s="86" customFormat="1" ht="18.75">
      <c r="A937" s="87"/>
    </row>
    <row r="938" s="86" customFormat="1" ht="18.75">
      <c r="A938" s="87"/>
    </row>
    <row r="939" s="86" customFormat="1" ht="18.75">
      <c r="A939" s="87"/>
    </row>
    <row r="940" s="86" customFormat="1" ht="18.75">
      <c r="A940" s="87"/>
    </row>
    <row r="941" s="86" customFormat="1" ht="18.75">
      <c r="A941" s="87"/>
    </row>
    <row r="942" s="86" customFormat="1" ht="18.75">
      <c r="A942" s="87"/>
    </row>
    <row r="943" s="86" customFormat="1" ht="18.75">
      <c r="A943" s="87"/>
    </row>
    <row r="944" s="86" customFormat="1" ht="18.75">
      <c r="A944" s="87"/>
    </row>
    <row r="945" s="86" customFormat="1" ht="18.75">
      <c r="A945" s="87"/>
    </row>
    <row r="946" s="86" customFormat="1" ht="18.75">
      <c r="A946" s="87"/>
    </row>
    <row r="947" s="86" customFormat="1" ht="18.75">
      <c r="A947" s="87"/>
    </row>
    <row r="948" s="86" customFormat="1" ht="18.75">
      <c r="A948" s="87"/>
    </row>
    <row r="949" s="86" customFormat="1" ht="18.75">
      <c r="A949" s="87"/>
    </row>
    <row r="950" s="86" customFormat="1" ht="18.75">
      <c r="A950" s="87"/>
    </row>
    <row r="951" s="86" customFormat="1" ht="18.75">
      <c r="A951" s="87"/>
    </row>
    <row r="952" s="86" customFormat="1" ht="18.75">
      <c r="A952" s="87"/>
    </row>
    <row r="953" s="86" customFormat="1" ht="18.75">
      <c r="A953" s="87"/>
    </row>
    <row r="954" s="86" customFormat="1" ht="18.75">
      <c r="A954" s="87"/>
    </row>
    <row r="955" s="86" customFormat="1" ht="18.75">
      <c r="A955" s="87"/>
    </row>
    <row r="956" s="86" customFormat="1" ht="18.75">
      <c r="A956" s="87"/>
    </row>
    <row r="957" s="86" customFormat="1" ht="18.75">
      <c r="A957" s="87"/>
    </row>
    <row r="958" s="86" customFormat="1" ht="18.75">
      <c r="A958" s="87"/>
    </row>
    <row r="959" s="86" customFormat="1" ht="18.75">
      <c r="A959" s="87"/>
    </row>
    <row r="960" s="86" customFormat="1" ht="18.75">
      <c r="A960" s="87"/>
    </row>
    <row r="961" s="86" customFormat="1" ht="18.75">
      <c r="A961" s="87"/>
    </row>
    <row r="962" s="86" customFormat="1" ht="18.75">
      <c r="A962" s="87"/>
    </row>
    <row r="963" s="86" customFormat="1" ht="18.75">
      <c r="A963" s="87"/>
    </row>
    <row r="964" s="86" customFormat="1" ht="18.75">
      <c r="A964" s="87"/>
    </row>
    <row r="965" s="86" customFormat="1" ht="18.75">
      <c r="A965" s="87"/>
    </row>
    <row r="966" s="86" customFormat="1" ht="18.75">
      <c r="A966" s="87"/>
    </row>
    <row r="967" s="86" customFormat="1" ht="18.75">
      <c r="A967" s="87"/>
    </row>
    <row r="968" s="86" customFormat="1" ht="18.75">
      <c r="A968" s="87"/>
    </row>
    <row r="969" s="86" customFormat="1" ht="18.75">
      <c r="A969" s="87"/>
    </row>
    <row r="970" s="86" customFormat="1" ht="18.75">
      <c r="A970" s="87"/>
    </row>
    <row r="971" s="86" customFormat="1" ht="18.75">
      <c r="A971" s="87"/>
    </row>
    <row r="972" s="86" customFormat="1" ht="18.75">
      <c r="A972" s="87"/>
    </row>
    <row r="973" s="86" customFormat="1" ht="18.75">
      <c r="A973" s="87"/>
    </row>
    <row r="974" s="86" customFormat="1" ht="18.75">
      <c r="A974" s="87"/>
    </row>
    <row r="975" s="86" customFormat="1" ht="18.75">
      <c r="A975" s="87"/>
    </row>
    <row r="976" s="86" customFormat="1" ht="18.75">
      <c r="A976" s="87"/>
    </row>
    <row r="977" s="86" customFormat="1" ht="18.75">
      <c r="A977" s="87"/>
    </row>
    <row r="978" s="86" customFormat="1" ht="18.75">
      <c r="A978" s="87"/>
    </row>
    <row r="979" s="86" customFormat="1" ht="18.75">
      <c r="A979" s="87"/>
    </row>
    <row r="980" s="86" customFormat="1" ht="18.75">
      <c r="A980" s="87"/>
    </row>
    <row r="981" s="86" customFormat="1" ht="18.75">
      <c r="A981" s="87"/>
    </row>
    <row r="982" s="86" customFormat="1" ht="18.75">
      <c r="A982" s="87"/>
    </row>
    <row r="983" s="86" customFormat="1" ht="18.75">
      <c r="A983" s="87"/>
    </row>
    <row r="984" s="86" customFormat="1" ht="18.75">
      <c r="A984" s="87"/>
    </row>
    <row r="985" s="86" customFormat="1" ht="18.75">
      <c r="A985" s="87"/>
    </row>
    <row r="986" s="86" customFormat="1" ht="18.75">
      <c r="A986" s="87"/>
    </row>
    <row r="987" s="86" customFormat="1" ht="18.75">
      <c r="A987" s="87"/>
    </row>
    <row r="988" s="86" customFormat="1" ht="18.75">
      <c r="A988" s="87"/>
    </row>
    <row r="989" s="86" customFormat="1" ht="18.75">
      <c r="A989" s="87"/>
    </row>
    <row r="990" s="86" customFormat="1" ht="18.75">
      <c r="A990" s="87"/>
    </row>
    <row r="991" s="86" customFormat="1" ht="18.75">
      <c r="A991" s="87"/>
    </row>
    <row r="992" s="86" customFormat="1" ht="18.75">
      <c r="A992" s="87"/>
    </row>
    <row r="993" s="86" customFormat="1" ht="18.75">
      <c r="A993" s="87"/>
    </row>
    <row r="994" s="86" customFormat="1" ht="18.75">
      <c r="A994" s="87"/>
    </row>
    <row r="995" s="86" customFormat="1" ht="18.75">
      <c r="A995" s="87"/>
    </row>
    <row r="996" s="86" customFormat="1" ht="18.75">
      <c r="A996" s="87"/>
    </row>
    <row r="997" s="86" customFormat="1" ht="18.75">
      <c r="A997" s="87"/>
    </row>
    <row r="998" s="86" customFormat="1" ht="18.75">
      <c r="A998" s="87"/>
    </row>
    <row r="999" s="86" customFormat="1" ht="18.75">
      <c r="A999" s="87"/>
    </row>
    <row r="1000" s="86" customFormat="1" ht="18.75">
      <c r="A1000" s="87"/>
    </row>
    <row r="1001" s="86" customFormat="1" ht="18.75">
      <c r="A1001" s="87"/>
    </row>
    <row r="1002" s="86" customFormat="1" ht="18.75">
      <c r="A1002" s="87"/>
    </row>
    <row r="1003" s="86" customFormat="1" ht="18.75">
      <c r="A1003" s="87"/>
    </row>
    <row r="1004" s="86" customFormat="1" ht="18.75">
      <c r="A1004" s="87"/>
    </row>
    <row r="1005" s="86" customFormat="1" ht="18.75">
      <c r="A1005" s="87"/>
    </row>
    <row r="1006" s="86" customFormat="1" ht="18.75">
      <c r="A1006" s="87"/>
    </row>
    <row r="1007" s="86" customFormat="1" ht="18.75">
      <c r="A1007" s="87"/>
    </row>
    <row r="1008" s="86" customFormat="1" ht="18.75">
      <c r="A1008" s="87"/>
    </row>
    <row r="1009" s="86" customFormat="1" ht="18.75">
      <c r="A1009" s="87"/>
    </row>
    <row r="1010" s="86" customFormat="1" ht="18.75">
      <c r="A1010" s="87"/>
    </row>
    <row r="1011" s="86" customFormat="1" ht="18.75">
      <c r="A1011" s="87"/>
    </row>
    <row r="1012" s="86" customFormat="1" ht="18.75">
      <c r="A1012" s="87"/>
    </row>
    <row r="1013" s="86" customFormat="1" ht="18.75">
      <c r="A1013" s="87"/>
    </row>
    <row r="1014" s="86" customFormat="1" ht="18.75">
      <c r="A1014" s="87"/>
    </row>
    <row r="1015" s="86" customFormat="1" ht="18.75">
      <c r="A1015" s="87"/>
    </row>
    <row r="1016" s="86" customFormat="1" ht="18.75">
      <c r="A1016" s="87"/>
    </row>
    <row r="1017" s="86" customFormat="1" ht="18.75">
      <c r="A1017" s="87"/>
    </row>
    <row r="1018" s="86" customFormat="1" ht="18.75">
      <c r="A1018" s="87"/>
    </row>
    <row r="1019" s="86" customFormat="1" ht="18.75">
      <c r="A1019" s="87"/>
    </row>
    <row r="1020" s="86" customFormat="1" ht="18.75">
      <c r="A1020" s="87"/>
    </row>
    <row r="1021" s="86" customFormat="1" ht="18.75">
      <c r="A1021" s="87"/>
    </row>
    <row r="1022" s="86" customFormat="1" ht="18.75">
      <c r="A1022" s="87"/>
    </row>
    <row r="1023" s="86" customFormat="1" ht="18.75">
      <c r="A1023" s="87"/>
    </row>
    <row r="1024" s="86" customFormat="1" ht="18.75">
      <c r="A1024" s="87"/>
    </row>
    <row r="1025" s="86" customFormat="1" ht="18.75">
      <c r="A1025" s="87"/>
    </row>
    <row r="1026" s="86" customFormat="1" ht="18.75">
      <c r="A1026" s="87"/>
    </row>
    <row r="1027" s="86" customFormat="1" ht="18.75">
      <c r="A1027" s="87"/>
    </row>
    <row r="1028" s="86" customFormat="1" ht="18.75">
      <c r="A1028" s="87"/>
    </row>
    <row r="1029" s="86" customFormat="1" ht="18.75">
      <c r="A1029" s="87"/>
    </row>
    <row r="1030" s="86" customFormat="1" ht="18.75">
      <c r="A1030" s="87"/>
    </row>
    <row r="1031" s="86" customFormat="1" ht="18.75">
      <c r="A1031" s="87"/>
    </row>
    <row r="1032" s="86" customFormat="1" ht="18.75">
      <c r="A1032" s="87"/>
    </row>
    <row r="1033" s="86" customFormat="1" ht="18.75">
      <c r="A1033" s="87"/>
    </row>
    <row r="1034" s="86" customFormat="1" ht="18.75">
      <c r="A1034" s="87"/>
    </row>
    <row r="1035" s="86" customFormat="1" ht="18.75">
      <c r="A1035" s="87"/>
    </row>
    <row r="1036" s="86" customFormat="1" ht="18.75">
      <c r="A1036" s="87"/>
    </row>
    <row r="1037" s="86" customFormat="1" ht="18.75">
      <c r="A1037" s="87"/>
    </row>
    <row r="1038" s="86" customFormat="1" ht="18.75">
      <c r="A1038" s="87"/>
    </row>
    <row r="1039" s="86" customFormat="1" ht="18.75">
      <c r="A1039" s="87"/>
    </row>
    <row r="1040" s="86" customFormat="1" ht="18.75">
      <c r="A1040" s="87"/>
    </row>
    <row r="1041" s="86" customFormat="1" ht="18.75">
      <c r="A1041" s="87"/>
    </row>
    <row r="1042" s="86" customFormat="1" ht="18.75">
      <c r="A1042" s="87"/>
    </row>
    <row r="1043" s="86" customFormat="1" ht="18.75">
      <c r="A1043" s="87"/>
    </row>
    <row r="1044" s="86" customFormat="1" ht="18.75">
      <c r="A1044" s="87"/>
    </row>
    <row r="1045" s="86" customFormat="1" ht="18.75">
      <c r="A1045" s="87"/>
    </row>
    <row r="1046" s="86" customFormat="1" ht="18.75">
      <c r="A1046" s="87"/>
    </row>
    <row r="1047" s="86" customFormat="1" ht="18.75">
      <c r="A1047" s="87"/>
    </row>
    <row r="1048" s="86" customFormat="1" ht="18.75">
      <c r="A1048" s="87"/>
    </row>
    <row r="1049" s="86" customFormat="1" ht="18.75">
      <c r="A1049" s="87"/>
    </row>
    <row r="1050" s="86" customFormat="1" ht="18.75">
      <c r="A1050" s="87"/>
    </row>
    <row r="1051" s="86" customFormat="1" ht="18.75">
      <c r="A1051" s="87"/>
    </row>
    <row r="1052" s="86" customFormat="1" ht="18.75">
      <c r="A1052" s="87"/>
    </row>
    <row r="1053" s="86" customFormat="1" ht="18.75">
      <c r="A1053" s="87"/>
    </row>
    <row r="1054" s="86" customFormat="1" ht="18.75">
      <c r="A1054" s="87"/>
    </row>
    <row r="1055" s="86" customFormat="1" ht="18.75">
      <c r="A1055" s="87"/>
    </row>
    <row r="1056" s="86" customFormat="1" ht="18.75">
      <c r="A1056" s="87"/>
    </row>
    <row r="1057" s="86" customFormat="1" ht="18.75">
      <c r="A1057" s="87"/>
    </row>
    <row r="1058" s="86" customFormat="1" ht="18.75">
      <c r="A1058" s="87"/>
    </row>
    <row r="1059" s="86" customFormat="1" ht="18.75">
      <c r="A1059" s="87"/>
    </row>
    <row r="1060" s="86" customFormat="1" ht="18.75">
      <c r="A1060" s="87"/>
    </row>
    <row r="1061" s="86" customFormat="1" ht="18.75">
      <c r="A1061" s="87"/>
    </row>
    <row r="1062" s="86" customFormat="1" ht="18.75">
      <c r="A1062" s="87"/>
    </row>
    <row r="1063" s="86" customFormat="1" ht="18.75">
      <c r="A1063" s="87"/>
    </row>
    <row r="1064" s="86" customFormat="1" ht="18.75">
      <c r="A1064" s="87"/>
    </row>
    <row r="1065" s="86" customFormat="1" ht="18.75">
      <c r="A1065" s="87"/>
    </row>
    <row r="1066" s="86" customFormat="1" ht="18.75">
      <c r="A1066" s="87"/>
    </row>
    <row r="1067" s="86" customFormat="1" ht="18.75">
      <c r="A1067" s="87"/>
    </row>
    <row r="1068" s="86" customFormat="1" ht="18.75">
      <c r="A1068" s="87"/>
    </row>
    <row r="1069" s="86" customFormat="1" ht="18.75">
      <c r="A1069" s="87"/>
    </row>
    <row r="1070" s="86" customFormat="1" ht="18.75">
      <c r="A1070" s="87"/>
    </row>
    <row r="1071" s="86" customFormat="1" ht="18.75">
      <c r="A1071" s="87"/>
    </row>
    <row r="1072" s="86" customFormat="1" ht="18.75">
      <c r="A1072" s="87"/>
    </row>
    <row r="1073" s="86" customFormat="1" ht="18.75">
      <c r="A1073" s="87"/>
    </row>
    <row r="1074" s="86" customFormat="1" ht="18.75">
      <c r="A1074" s="87"/>
    </row>
    <row r="1075" s="86" customFormat="1" ht="18.75">
      <c r="A1075" s="87"/>
    </row>
    <row r="1076" s="86" customFormat="1" ht="18.75">
      <c r="A1076" s="87"/>
    </row>
    <row r="1077" s="86" customFormat="1" ht="18.75">
      <c r="A1077" s="87"/>
    </row>
    <row r="1078" s="86" customFormat="1" ht="18.75">
      <c r="A1078" s="87"/>
    </row>
    <row r="1079" s="86" customFormat="1" ht="18.75">
      <c r="A1079" s="87"/>
    </row>
    <row r="1080" s="86" customFormat="1" ht="18.75">
      <c r="A1080" s="87"/>
    </row>
    <row r="1081" s="86" customFormat="1" ht="18.75">
      <c r="A1081" s="87"/>
    </row>
    <row r="1082" s="86" customFormat="1" ht="18.75">
      <c r="A1082" s="87"/>
    </row>
    <row r="1083" s="86" customFormat="1" ht="18.75">
      <c r="A1083" s="87"/>
    </row>
    <row r="1084" s="86" customFormat="1" ht="18.75">
      <c r="A1084" s="87"/>
    </row>
    <row r="1085" s="86" customFormat="1" ht="18.75">
      <c r="A1085" s="87"/>
    </row>
    <row r="1086" s="86" customFormat="1" ht="18.75">
      <c r="A1086" s="87"/>
    </row>
    <row r="1087" s="86" customFormat="1" ht="18.75">
      <c r="A1087" s="87"/>
    </row>
    <row r="1088" s="86" customFormat="1" ht="18.75">
      <c r="A1088" s="87"/>
    </row>
    <row r="1089" s="86" customFormat="1" ht="18.75">
      <c r="A1089" s="87"/>
    </row>
    <row r="1090" s="86" customFormat="1" ht="18.75">
      <c r="A1090" s="87"/>
    </row>
    <row r="1091" s="86" customFormat="1" ht="18.75">
      <c r="A1091" s="87"/>
    </row>
    <row r="1092" s="86" customFormat="1" ht="18.75">
      <c r="A1092" s="87"/>
    </row>
    <row r="1093" s="86" customFormat="1" ht="18.75">
      <c r="A1093" s="87"/>
    </row>
    <row r="1094" s="86" customFormat="1" ht="18.75">
      <c r="A1094" s="87"/>
    </row>
    <row r="1095" s="86" customFormat="1" ht="18.75">
      <c r="A1095" s="87"/>
    </row>
    <row r="1096" s="86" customFormat="1" ht="18.75">
      <c r="A1096" s="87"/>
    </row>
    <row r="1097" s="86" customFormat="1" ht="18.75">
      <c r="A1097" s="87"/>
    </row>
    <row r="1098" s="86" customFormat="1" ht="18.75">
      <c r="A1098" s="87"/>
    </row>
    <row r="1099" s="86" customFormat="1" ht="18.75">
      <c r="A1099" s="87"/>
    </row>
    <row r="1100" s="86" customFormat="1" ht="18.75">
      <c r="A1100" s="87"/>
    </row>
    <row r="1101" s="86" customFormat="1" ht="18.75">
      <c r="A1101" s="87"/>
    </row>
    <row r="1102" s="86" customFormat="1" ht="18.75">
      <c r="A1102" s="87"/>
    </row>
    <row r="1103" s="86" customFormat="1" ht="18.75">
      <c r="A1103" s="87"/>
    </row>
    <row r="1104" s="86" customFormat="1" ht="18.75">
      <c r="A1104" s="87"/>
    </row>
    <row r="1105" s="86" customFormat="1" ht="18.75">
      <c r="A1105" s="87"/>
    </row>
    <row r="1106" s="86" customFormat="1" ht="18.75">
      <c r="A1106" s="87"/>
    </row>
    <row r="1107" s="86" customFormat="1" ht="18.75">
      <c r="A1107" s="87"/>
    </row>
    <row r="1108" s="86" customFormat="1" ht="18.75">
      <c r="A1108" s="87"/>
    </row>
    <row r="1109" s="86" customFormat="1" ht="18.75">
      <c r="A1109" s="87"/>
    </row>
    <row r="1110" s="86" customFormat="1" ht="18.75">
      <c r="A1110" s="87"/>
    </row>
    <row r="1111" s="86" customFormat="1" ht="18.75">
      <c r="A1111" s="87"/>
    </row>
    <row r="1112" s="86" customFormat="1" ht="18.75">
      <c r="A1112" s="87"/>
    </row>
    <row r="1113" s="86" customFormat="1" ht="18.75">
      <c r="A1113" s="87"/>
    </row>
    <row r="1114" s="86" customFormat="1" ht="18.75">
      <c r="A1114" s="87"/>
    </row>
    <row r="1115" s="86" customFormat="1" ht="18.75">
      <c r="A1115" s="87"/>
    </row>
    <row r="1116" s="86" customFormat="1" ht="18.75">
      <c r="A1116" s="87"/>
    </row>
    <row r="1117" s="86" customFormat="1" ht="18.75">
      <c r="A1117" s="87"/>
    </row>
    <row r="1118" s="86" customFormat="1" ht="18.75">
      <c r="A1118" s="87"/>
    </row>
    <row r="1119" s="86" customFormat="1" ht="18.75">
      <c r="A1119" s="87"/>
    </row>
    <row r="1120" s="86" customFormat="1" ht="18.75">
      <c r="A1120" s="87"/>
    </row>
    <row r="1121" s="86" customFormat="1" ht="18.75">
      <c r="A1121" s="87"/>
    </row>
    <row r="1122" s="86" customFormat="1" ht="18.75">
      <c r="A1122" s="87"/>
    </row>
    <row r="1123" s="86" customFormat="1" ht="18.75">
      <c r="A1123" s="87"/>
    </row>
    <row r="1124" s="86" customFormat="1" ht="18.75">
      <c r="A1124" s="87"/>
    </row>
    <row r="1125" s="86" customFormat="1" ht="18.75">
      <c r="A1125" s="87"/>
    </row>
    <row r="1126" s="86" customFormat="1" ht="18.75">
      <c r="A1126" s="87"/>
    </row>
    <row r="1127" s="86" customFormat="1" ht="18.75">
      <c r="A1127" s="87"/>
    </row>
    <row r="1128" s="86" customFormat="1" ht="18.75">
      <c r="A1128" s="87"/>
    </row>
    <row r="1129" s="86" customFormat="1" ht="18.75">
      <c r="A1129" s="87"/>
    </row>
    <row r="1130" s="86" customFormat="1" ht="18.75">
      <c r="A1130" s="87"/>
    </row>
    <row r="1131" s="86" customFormat="1" ht="18.75">
      <c r="A1131" s="87"/>
    </row>
    <row r="1132" s="86" customFormat="1" ht="18.75">
      <c r="A1132" s="87"/>
    </row>
    <row r="1133" s="86" customFormat="1" ht="18.75">
      <c r="A1133" s="87"/>
    </row>
    <row r="1134" s="86" customFormat="1" ht="18.75">
      <c r="A1134" s="87"/>
    </row>
    <row r="1135" s="86" customFormat="1" ht="18.75">
      <c r="A1135" s="87"/>
    </row>
    <row r="1136" s="86" customFormat="1" ht="18.75">
      <c r="A1136" s="87"/>
    </row>
    <row r="1137" s="86" customFormat="1" ht="18.75">
      <c r="A1137" s="87"/>
    </row>
    <row r="1138" s="86" customFormat="1" ht="18.75">
      <c r="A1138" s="87"/>
    </row>
    <row r="1139" s="86" customFormat="1" ht="18.75">
      <c r="A1139" s="87"/>
    </row>
    <row r="1140" s="86" customFormat="1" ht="18.75">
      <c r="A1140" s="87"/>
    </row>
    <row r="1141" s="86" customFormat="1" ht="18.75">
      <c r="A1141" s="87"/>
    </row>
    <row r="1142" s="86" customFormat="1" ht="18.75">
      <c r="A1142" s="87"/>
    </row>
    <row r="1143" s="86" customFormat="1" ht="18.75">
      <c r="A1143" s="87"/>
    </row>
    <row r="1144" s="86" customFormat="1" ht="18.75">
      <c r="A1144" s="87"/>
    </row>
    <row r="1145" s="86" customFormat="1" ht="18.75">
      <c r="A1145" s="87"/>
    </row>
    <row r="1146" s="86" customFormat="1" ht="18.75">
      <c r="A1146" s="87"/>
    </row>
    <row r="1147" s="86" customFormat="1" ht="18.75">
      <c r="A1147" s="87"/>
    </row>
    <row r="1148" s="86" customFormat="1" ht="18.75">
      <c r="A1148" s="87"/>
    </row>
    <row r="1149" s="86" customFormat="1" ht="18.75">
      <c r="A1149" s="87"/>
    </row>
    <row r="1150" s="86" customFormat="1" ht="18.75">
      <c r="A1150" s="87"/>
    </row>
    <row r="1151" s="86" customFormat="1" ht="18.75">
      <c r="A1151" s="87"/>
    </row>
    <row r="1152" s="86" customFormat="1" ht="18.75">
      <c r="A1152" s="87"/>
    </row>
    <row r="1153" s="86" customFormat="1" ht="18.75">
      <c r="A1153" s="87"/>
    </row>
    <row r="1154" s="86" customFormat="1" ht="18.75">
      <c r="A1154" s="87"/>
    </row>
    <row r="1155" s="86" customFormat="1" ht="18.75">
      <c r="A1155" s="87"/>
    </row>
    <row r="1156" s="86" customFormat="1" ht="18.75">
      <c r="A1156" s="87"/>
    </row>
    <row r="1157" s="86" customFormat="1" ht="18.75">
      <c r="A1157" s="87"/>
    </row>
    <row r="1158" s="86" customFormat="1" ht="18.75">
      <c r="A1158" s="87"/>
    </row>
    <row r="1159" s="86" customFormat="1" ht="18.75">
      <c r="A1159" s="87"/>
    </row>
    <row r="1160" s="86" customFormat="1" ht="18.75">
      <c r="A1160" s="87"/>
    </row>
    <row r="1161" s="86" customFormat="1" ht="18.75">
      <c r="A1161" s="87"/>
    </row>
    <row r="1162" s="86" customFormat="1" ht="18.75">
      <c r="A1162" s="87"/>
    </row>
    <row r="1163" s="86" customFormat="1" ht="18.75">
      <c r="A1163" s="87"/>
    </row>
    <row r="1164" s="86" customFormat="1" ht="18.75">
      <c r="A1164" s="87"/>
    </row>
    <row r="1165" s="86" customFormat="1" ht="18.75">
      <c r="A1165" s="87"/>
    </row>
    <row r="1166" s="86" customFormat="1" ht="18.75">
      <c r="A1166" s="87"/>
    </row>
    <row r="1167" s="86" customFormat="1" ht="18.75">
      <c r="A1167" s="87"/>
    </row>
    <row r="1168" s="86" customFormat="1" ht="18.75">
      <c r="A1168" s="87"/>
    </row>
    <row r="1169" s="86" customFormat="1" ht="18.75">
      <c r="A1169" s="87"/>
    </row>
    <row r="1170" s="86" customFormat="1" ht="18.75">
      <c r="A1170" s="87"/>
    </row>
    <row r="1171" s="86" customFormat="1" ht="18.75">
      <c r="A1171" s="87"/>
    </row>
    <row r="1172" s="86" customFormat="1" ht="18.75">
      <c r="A1172" s="87"/>
    </row>
    <row r="1173" s="86" customFormat="1" ht="18.75">
      <c r="A1173" s="87"/>
    </row>
    <row r="1174" s="86" customFormat="1" ht="18.75">
      <c r="A1174" s="87"/>
    </row>
    <row r="1175" s="86" customFormat="1" ht="18.75">
      <c r="A1175" s="87"/>
    </row>
    <row r="1176" s="86" customFormat="1" ht="18.75">
      <c r="A1176" s="87"/>
    </row>
    <row r="1177" s="86" customFormat="1" ht="18.75">
      <c r="A1177" s="87"/>
    </row>
    <row r="1178" s="86" customFormat="1" ht="18.75">
      <c r="A1178" s="87"/>
    </row>
    <row r="1179" s="86" customFormat="1" ht="18.75">
      <c r="A1179" s="87"/>
    </row>
    <row r="1180" s="86" customFormat="1" ht="18.75">
      <c r="A1180" s="87"/>
    </row>
    <row r="1181" s="86" customFormat="1" ht="18.75">
      <c r="A1181" s="87"/>
    </row>
    <row r="1182" s="86" customFormat="1" ht="18.75">
      <c r="A1182" s="87"/>
    </row>
    <row r="1183" s="86" customFormat="1" ht="18.75">
      <c r="A1183" s="87"/>
    </row>
    <row r="1184" s="86" customFormat="1" ht="18.75">
      <c r="A1184" s="87"/>
    </row>
    <row r="1185" s="86" customFormat="1" ht="18.75">
      <c r="A1185" s="87"/>
    </row>
    <row r="1186" s="86" customFormat="1" ht="18.75">
      <c r="A1186" s="87"/>
    </row>
    <row r="1187" s="86" customFormat="1" ht="18.75">
      <c r="A1187" s="87"/>
    </row>
    <row r="1188" s="86" customFormat="1" ht="18.75">
      <c r="A1188" s="87"/>
    </row>
    <row r="1189" s="86" customFormat="1" ht="18.75">
      <c r="A1189" s="87"/>
    </row>
    <row r="1190" s="86" customFormat="1" ht="18.75">
      <c r="A1190" s="87"/>
    </row>
    <row r="1191" s="86" customFormat="1" ht="18.75">
      <c r="A1191" s="87"/>
    </row>
    <row r="1192" s="86" customFormat="1" ht="18.75">
      <c r="A1192" s="87"/>
    </row>
    <row r="1193" s="86" customFormat="1" ht="18.75">
      <c r="A1193" s="87"/>
    </row>
    <row r="1194" s="86" customFormat="1" ht="18.75">
      <c r="A1194" s="87"/>
    </row>
    <row r="1195" s="86" customFormat="1" ht="18.75">
      <c r="A1195" s="87"/>
    </row>
    <row r="1196" s="86" customFormat="1" ht="18.75">
      <c r="A1196" s="87"/>
    </row>
    <row r="1197" s="86" customFormat="1" ht="18.75">
      <c r="A1197" s="87"/>
    </row>
    <row r="1198" s="86" customFormat="1" ht="18.75">
      <c r="A1198" s="87"/>
    </row>
    <row r="1199" s="86" customFormat="1" ht="18.75">
      <c r="A1199" s="87"/>
    </row>
    <row r="1200" s="86" customFormat="1" ht="18.75">
      <c r="A1200" s="87"/>
    </row>
    <row r="1201" s="86" customFormat="1" ht="18.75">
      <c r="A1201" s="87"/>
    </row>
    <row r="1202" s="86" customFormat="1" ht="18.75">
      <c r="A1202" s="87"/>
    </row>
    <row r="1203" s="86" customFormat="1" ht="18.75">
      <c r="A1203" s="87"/>
    </row>
    <row r="1204" s="86" customFormat="1" ht="18.75">
      <c r="A1204" s="87"/>
    </row>
    <row r="1205" s="86" customFormat="1" ht="18.75">
      <c r="A1205" s="87"/>
    </row>
    <row r="1206" s="86" customFormat="1" ht="18.75">
      <c r="A1206" s="87"/>
    </row>
    <row r="1207" s="86" customFormat="1" ht="18.75">
      <c r="A1207" s="87"/>
    </row>
    <row r="1208" s="86" customFormat="1" ht="18.75">
      <c r="A1208" s="87"/>
    </row>
    <row r="1209" s="86" customFormat="1" ht="18.75">
      <c r="A1209" s="87"/>
    </row>
    <row r="1210" s="86" customFormat="1" ht="18.75">
      <c r="A1210" s="87"/>
    </row>
    <row r="1211" s="86" customFormat="1" ht="18.75">
      <c r="A1211" s="87"/>
    </row>
    <row r="1212" s="86" customFormat="1" ht="18.75">
      <c r="A1212" s="87"/>
    </row>
    <row r="1213" s="86" customFormat="1" ht="18.75">
      <c r="A1213" s="87"/>
    </row>
    <row r="1214" s="86" customFormat="1" ht="18.75">
      <c r="A1214" s="87"/>
    </row>
    <row r="1215" s="86" customFormat="1" ht="18.75">
      <c r="A1215" s="87"/>
    </row>
    <row r="1216" s="86" customFormat="1" ht="18.75">
      <c r="A1216" s="87"/>
    </row>
    <row r="1217" s="86" customFormat="1" ht="18.75">
      <c r="A1217" s="87"/>
    </row>
    <row r="1218" s="86" customFormat="1" ht="18.75">
      <c r="A1218" s="87"/>
    </row>
    <row r="1219" s="86" customFormat="1" ht="18.75">
      <c r="A1219" s="87"/>
    </row>
    <row r="1220" s="86" customFormat="1" ht="18.75">
      <c r="A1220" s="87"/>
    </row>
    <row r="1221" s="86" customFormat="1" ht="18.75">
      <c r="A1221" s="87"/>
    </row>
    <row r="1222" s="86" customFormat="1" ht="18.75">
      <c r="A1222" s="87"/>
    </row>
    <row r="1223" s="86" customFormat="1" ht="18.75">
      <c r="A1223" s="87"/>
    </row>
    <row r="1224" s="86" customFormat="1" ht="18.75">
      <c r="A1224" s="87"/>
    </row>
    <row r="1225" s="86" customFormat="1" ht="18.75">
      <c r="A1225" s="87"/>
    </row>
    <row r="1226" s="86" customFormat="1" ht="18.75">
      <c r="A1226" s="87"/>
    </row>
    <row r="1227" s="86" customFormat="1" ht="18.75">
      <c r="A1227" s="87"/>
    </row>
    <row r="1228" s="86" customFormat="1" ht="18.75">
      <c r="A1228" s="87"/>
    </row>
    <row r="1229" s="86" customFormat="1" ht="18.75">
      <c r="A1229" s="87"/>
    </row>
    <row r="1230" s="86" customFormat="1" ht="18.75">
      <c r="A1230" s="87"/>
    </row>
    <row r="1231" s="86" customFormat="1" ht="18.75">
      <c r="A1231" s="87"/>
    </row>
    <row r="1232" s="86" customFormat="1" ht="18.75">
      <c r="A1232" s="87"/>
    </row>
    <row r="1233" s="86" customFormat="1" ht="18.75">
      <c r="A1233" s="87"/>
    </row>
    <row r="1234" s="86" customFormat="1" ht="18.75">
      <c r="A1234" s="87"/>
    </row>
    <row r="1235" s="86" customFormat="1" ht="18.75">
      <c r="A1235" s="87"/>
    </row>
    <row r="1236" s="86" customFormat="1" ht="18.75">
      <c r="A1236" s="87"/>
    </row>
    <row r="1237" s="86" customFormat="1" ht="18.75">
      <c r="A1237" s="87"/>
    </row>
    <row r="1238" s="86" customFormat="1" ht="18.75">
      <c r="A1238" s="87"/>
    </row>
    <row r="1239" s="86" customFormat="1" ht="18.75">
      <c r="A1239" s="87"/>
    </row>
    <row r="1240" s="86" customFormat="1" ht="18.75">
      <c r="A1240" s="87"/>
    </row>
    <row r="1241" s="86" customFormat="1" ht="18.75">
      <c r="A1241" s="87"/>
    </row>
    <row r="1242" s="86" customFormat="1" ht="18.75">
      <c r="A1242" s="87"/>
    </row>
    <row r="1243" s="86" customFormat="1" ht="18.75">
      <c r="A1243" s="87"/>
    </row>
    <row r="1244" s="86" customFormat="1" ht="18.75">
      <c r="A1244" s="87"/>
    </row>
    <row r="1245" s="86" customFormat="1" ht="18.75">
      <c r="A1245" s="87"/>
    </row>
    <row r="1246" s="86" customFormat="1" ht="18.75">
      <c r="A1246" s="87"/>
    </row>
    <row r="1247" s="86" customFormat="1" ht="18.75">
      <c r="A1247" s="87"/>
    </row>
    <row r="1248" s="86" customFormat="1" ht="18.75">
      <c r="A1248" s="87"/>
    </row>
    <row r="1249" s="86" customFormat="1" ht="18.75">
      <c r="A1249" s="87"/>
    </row>
    <row r="1250" s="86" customFormat="1" ht="18.75">
      <c r="A1250" s="87"/>
    </row>
  </sheetData>
  <sheetProtection/>
  <mergeCells count="11">
    <mergeCell ref="B11:C11"/>
    <mergeCell ref="B4:C4"/>
    <mergeCell ref="C118:C120"/>
    <mergeCell ref="B1:C1"/>
    <mergeCell ref="B2:C2"/>
    <mergeCell ref="B3:C3"/>
    <mergeCell ref="B5:C5"/>
    <mergeCell ref="B7:C7"/>
    <mergeCell ref="B8:C8"/>
    <mergeCell ref="B9:C9"/>
    <mergeCell ref="B10:C10"/>
  </mergeCells>
  <printOptions/>
  <pageMargins left="0.984251968503937" right="0.1968503937007874" top="0.5905511811023623" bottom="0.5905511811023623" header="0.31496062992125984" footer="0.31496062992125984"/>
  <pageSetup horizontalDpi="600" verticalDpi="600" orientation="portrait" paperSize="9" scale="45" r:id="rId1"/>
  <rowBreaks count="1" manualBreakCount="1">
    <brk id="80" max="2" man="1"/>
  </rowBreaks>
</worksheet>
</file>

<file path=xl/worksheets/sheet4.xml><?xml version="1.0" encoding="utf-8"?>
<worksheet xmlns="http://schemas.openxmlformats.org/spreadsheetml/2006/main" xmlns:r="http://schemas.openxmlformats.org/officeDocument/2006/relationships">
  <sheetPr>
    <tabColor theme="0"/>
  </sheetPr>
  <dimension ref="A1:D42"/>
  <sheetViews>
    <sheetView zoomScalePageLayoutView="0" workbookViewId="0" topLeftCell="A1">
      <selection activeCell="C5" sqref="C5"/>
    </sheetView>
  </sheetViews>
  <sheetFormatPr defaultColWidth="9.00390625" defaultRowHeight="12.75"/>
  <cols>
    <col min="1" max="1" width="12.00390625" style="0" customWidth="1"/>
    <col min="2" max="2" width="34.00390625" style="0" customWidth="1"/>
    <col min="3" max="3" width="52.125" style="0" customWidth="1"/>
  </cols>
  <sheetData>
    <row r="1" ht="15.75">
      <c r="C1" s="155" t="s">
        <v>169</v>
      </c>
    </row>
    <row r="2" ht="15.75">
      <c r="C2" s="155" t="s">
        <v>1479</v>
      </c>
    </row>
    <row r="3" spans="3:4" ht="15.75">
      <c r="C3" s="155" t="s">
        <v>1480</v>
      </c>
      <c r="D3" s="155"/>
    </row>
    <row r="4" spans="3:4" ht="45.75" customHeight="1">
      <c r="C4" s="154" t="s">
        <v>168</v>
      </c>
      <c r="D4" s="154"/>
    </row>
    <row r="5" spans="3:4" ht="15.75">
      <c r="C5" s="154" t="s">
        <v>1702</v>
      </c>
      <c r="D5" s="154"/>
    </row>
    <row r="6" spans="3:4" ht="12.75">
      <c r="C6" s="157"/>
      <c r="D6" s="156"/>
    </row>
    <row r="7" spans="3:4" ht="15.75">
      <c r="C7" s="155" t="s">
        <v>169</v>
      </c>
      <c r="D7" s="155"/>
    </row>
    <row r="8" ht="15.75">
      <c r="C8" s="155" t="s">
        <v>1479</v>
      </c>
    </row>
    <row r="9" spans="3:4" ht="15.75">
      <c r="C9" s="155" t="s">
        <v>1480</v>
      </c>
      <c r="D9" s="155"/>
    </row>
    <row r="10" spans="3:4" ht="33.75" customHeight="1">
      <c r="C10" s="154" t="s">
        <v>830</v>
      </c>
      <c r="D10" s="154"/>
    </row>
    <row r="11" spans="3:4" ht="15.75">
      <c r="C11" s="154" t="s">
        <v>1481</v>
      </c>
      <c r="D11" s="154"/>
    </row>
    <row r="12" spans="3:4" ht="15.75">
      <c r="C12" s="154"/>
      <c r="D12" s="154"/>
    </row>
    <row r="14" spans="1:3" ht="34.5" customHeight="1">
      <c r="A14" s="619" t="s">
        <v>167</v>
      </c>
      <c r="B14" s="620"/>
      <c r="C14" s="620"/>
    </row>
    <row r="16" spans="1:3" ht="33" customHeight="1">
      <c r="A16" s="153" t="s">
        <v>166</v>
      </c>
      <c r="B16" s="152" t="s">
        <v>165</v>
      </c>
      <c r="C16" s="151" t="s">
        <v>164</v>
      </c>
    </row>
    <row r="17" spans="1:3" s="147" customFormat="1" ht="12.75">
      <c r="A17" s="150">
        <v>1</v>
      </c>
      <c r="B17" s="149">
        <v>2</v>
      </c>
      <c r="C17" s="148">
        <v>3</v>
      </c>
    </row>
    <row r="18" spans="1:3" ht="51" customHeight="1">
      <c r="A18" s="146">
        <v>900</v>
      </c>
      <c r="B18" s="145"/>
      <c r="C18" s="144" t="s">
        <v>163</v>
      </c>
    </row>
    <row r="19" spans="1:3" ht="47.25">
      <c r="A19" s="136">
        <v>900</v>
      </c>
      <c r="B19" s="135" t="s">
        <v>162</v>
      </c>
      <c r="C19" s="134" t="s">
        <v>161</v>
      </c>
    </row>
    <row r="20" spans="1:3" ht="40.5" customHeight="1">
      <c r="A20" s="136">
        <v>900</v>
      </c>
      <c r="B20" s="135" t="s">
        <v>160</v>
      </c>
      <c r="C20" s="134" t="s">
        <v>159</v>
      </c>
    </row>
    <row r="21" spans="1:3" ht="39" customHeight="1">
      <c r="A21" s="136">
        <v>900</v>
      </c>
      <c r="B21" s="135" t="s">
        <v>158</v>
      </c>
      <c r="C21" s="134" t="s">
        <v>157</v>
      </c>
    </row>
    <row r="22" spans="1:3" ht="31.5">
      <c r="A22" s="136">
        <v>900</v>
      </c>
      <c r="B22" s="135" t="s">
        <v>156</v>
      </c>
      <c r="C22" s="134" t="s">
        <v>155</v>
      </c>
    </row>
    <row r="23" spans="1:3" ht="15.75">
      <c r="A23" s="136">
        <v>900</v>
      </c>
      <c r="B23" s="135" t="s">
        <v>154</v>
      </c>
      <c r="C23" s="134" t="s">
        <v>153</v>
      </c>
    </row>
    <row r="24" spans="1:3" ht="15.75">
      <c r="A24" s="136">
        <v>900</v>
      </c>
      <c r="B24" s="135" t="s">
        <v>152</v>
      </c>
      <c r="C24" s="134" t="s">
        <v>151</v>
      </c>
    </row>
    <row r="25" spans="1:3" ht="31.5">
      <c r="A25" s="136">
        <v>900</v>
      </c>
      <c r="B25" s="135" t="s">
        <v>150</v>
      </c>
      <c r="C25" s="134" t="s">
        <v>149</v>
      </c>
    </row>
    <row r="26" spans="1:3" ht="15.75">
      <c r="A26" s="136">
        <v>900</v>
      </c>
      <c r="B26" s="135" t="s">
        <v>148</v>
      </c>
      <c r="C26" s="134" t="s">
        <v>147</v>
      </c>
    </row>
    <row r="27" spans="1:3" ht="15.75">
      <c r="A27" s="136">
        <v>900</v>
      </c>
      <c r="B27" s="135" t="s">
        <v>146</v>
      </c>
      <c r="C27" s="134" t="s">
        <v>145</v>
      </c>
    </row>
    <row r="28" spans="1:3" ht="31.5">
      <c r="A28" s="136">
        <v>900</v>
      </c>
      <c r="B28" s="135" t="s">
        <v>144</v>
      </c>
      <c r="C28" s="134" t="s">
        <v>143</v>
      </c>
    </row>
    <row r="29" spans="1:3" ht="31.5">
      <c r="A29" s="136">
        <v>900</v>
      </c>
      <c r="B29" s="135" t="s">
        <v>142</v>
      </c>
      <c r="C29" s="134" t="s">
        <v>122</v>
      </c>
    </row>
    <row r="30" spans="1:3" ht="31.5">
      <c r="A30" s="136">
        <v>900</v>
      </c>
      <c r="B30" s="141" t="s">
        <v>141</v>
      </c>
      <c r="C30" s="140" t="s">
        <v>126</v>
      </c>
    </row>
    <row r="31" spans="1:3" ht="37.5" customHeight="1">
      <c r="A31" s="136">
        <v>900</v>
      </c>
      <c r="B31" s="141" t="s">
        <v>140</v>
      </c>
      <c r="C31" s="140" t="s">
        <v>139</v>
      </c>
    </row>
    <row r="32" spans="1:3" ht="125.25" customHeight="1">
      <c r="A32" s="136">
        <v>900</v>
      </c>
      <c r="B32" s="143" t="s">
        <v>138</v>
      </c>
      <c r="C32" s="142" t="s">
        <v>137</v>
      </c>
    </row>
    <row r="33" spans="1:3" ht="109.5" customHeight="1">
      <c r="A33" s="136">
        <v>900</v>
      </c>
      <c r="B33" s="143" t="s">
        <v>136</v>
      </c>
      <c r="C33" s="142" t="s">
        <v>135</v>
      </c>
    </row>
    <row r="34" spans="1:3" ht="39.75" customHeight="1">
      <c r="A34" s="136">
        <v>900</v>
      </c>
      <c r="B34" s="141" t="s">
        <v>134</v>
      </c>
      <c r="C34" s="140" t="s">
        <v>133</v>
      </c>
    </row>
    <row r="35" spans="1:3" ht="37.5" customHeight="1">
      <c r="A35" s="136">
        <v>900</v>
      </c>
      <c r="B35" s="141" t="s">
        <v>132</v>
      </c>
      <c r="C35" s="140" t="s">
        <v>131</v>
      </c>
    </row>
    <row r="36" spans="1:3" ht="50.25" customHeight="1">
      <c r="A36" s="136">
        <v>900</v>
      </c>
      <c r="B36" s="141" t="s">
        <v>130</v>
      </c>
      <c r="C36" s="140" t="s">
        <v>129</v>
      </c>
    </row>
    <row r="37" spans="1:3" ht="31.5">
      <c r="A37" s="139">
        <v>918</v>
      </c>
      <c r="B37" s="138"/>
      <c r="C37" s="137" t="s">
        <v>128</v>
      </c>
    </row>
    <row r="38" spans="1:3" ht="31.5">
      <c r="A38" s="136">
        <v>918</v>
      </c>
      <c r="B38" s="135" t="s">
        <v>127</v>
      </c>
      <c r="C38" s="134" t="s">
        <v>126</v>
      </c>
    </row>
    <row r="39" spans="1:3" ht="51.75" customHeight="1">
      <c r="A39" s="136">
        <v>918</v>
      </c>
      <c r="B39" s="135" t="s">
        <v>125</v>
      </c>
      <c r="C39" s="134" t="s">
        <v>124</v>
      </c>
    </row>
    <row r="40" spans="1:3" ht="31.5">
      <c r="A40" s="133">
        <v>918</v>
      </c>
      <c r="B40" s="132" t="s">
        <v>123</v>
      </c>
      <c r="C40" s="131" t="s">
        <v>122</v>
      </c>
    </row>
    <row r="41" spans="2:3" ht="15.75">
      <c r="B41" s="129"/>
      <c r="C41" s="130" t="s">
        <v>1528</v>
      </c>
    </row>
    <row r="42" spans="2:3" ht="12.75">
      <c r="B42" s="129"/>
      <c r="C42" s="129"/>
    </row>
  </sheetData>
  <sheetProtection/>
  <mergeCells count="1">
    <mergeCell ref="A14:C14"/>
  </mergeCells>
  <printOptions/>
  <pageMargins left="0.9448818897637796" right="0.2362204724409449" top="0.6692913385826772" bottom="0.4330708661417323" header="0.5118110236220472" footer="0.31496062992125984"/>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0"/>
  </sheetPr>
  <dimension ref="A1:D53"/>
  <sheetViews>
    <sheetView view="pageBreakPreview" zoomScaleSheetLayoutView="100" zoomScalePageLayoutView="0" workbookViewId="0" topLeftCell="A1">
      <selection activeCell="B5" sqref="B5:C5"/>
    </sheetView>
  </sheetViews>
  <sheetFormatPr defaultColWidth="9.00390625" defaultRowHeight="12.75"/>
  <cols>
    <col min="1" max="1" width="26.25390625" style="158" customWidth="1"/>
    <col min="2" max="2" width="66.625" style="158" customWidth="1"/>
    <col min="3" max="3" width="17.125" style="158" customWidth="1"/>
    <col min="4" max="4" width="15.25390625" style="158" customWidth="1"/>
    <col min="5" max="16384" width="9.125" style="158" customWidth="1"/>
  </cols>
  <sheetData>
    <row r="1" spans="2:3" ht="15.75">
      <c r="B1" s="180"/>
      <c r="C1" s="155" t="s">
        <v>202</v>
      </c>
    </row>
    <row r="2" spans="2:3" ht="15.75">
      <c r="B2" s="155"/>
      <c r="C2" s="155" t="s">
        <v>1479</v>
      </c>
    </row>
    <row r="3" spans="2:3" ht="15.75" customHeight="1">
      <c r="B3" s="622" t="s">
        <v>1480</v>
      </c>
      <c r="C3" s="622"/>
    </row>
    <row r="4" spans="2:3" ht="30.75" customHeight="1">
      <c r="B4" s="623" t="s">
        <v>168</v>
      </c>
      <c r="C4" s="623"/>
    </row>
    <row r="5" spans="2:3" s="178" customFormat="1" ht="15.75">
      <c r="B5" s="623" t="s">
        <v>1702</v>
      </c>
      <c r="C5" s="623"/>
    </row>
    <row r="6" spans="2:3" s="178" customFormat="1" ht="12.75">
      <c r="B6" s="180"/>
      <c r="C6" s="156"/>
    </row>
    <row r="7" spans="2:3" s="178" customFormat="1" ht="15.75" customHeight="1">
      <c r="B7" s="622" t="s">
        <v>202</v>
      </c>
      <c r="C7" s="622"/>
    </row>
    <row r="8" spans="2:3" s="178" customFormat="1" ht="15.75" customHeight="1">
      <c r="B8" s="155"/>
      <c r="C8" s="155" t="s">
        <v>1479</v>
      </c>
    </row>
    <row r="9" spans="2:3" s="178" customFormat="1" ht="15.75" customHeight="1">
      <c r="B9" s="622" t="s">
        <v>1480</v>
      </c>
      <c r="C9" s="622"/>
    </row>
    <row r="10" spans="2:3" s="178" customFormat="1" ht="13.5" customHeight="1">
      <c r="B10" s="623" t="s">
        <v>830</v>
      </c>
      <c r="C10" s="623"/>
    </row>
    <row r="11" spans="2:3" s="178" customFormat="1" ht="13.5" customHeight="1">
      <c r="B11" s="623" t="s">
        <v>1481</v>
      </c>
      <c r="C11" s="623"/>
    </row>
    <row r="12" spans="2:3" s="178" customFormat="1" ht="13.5" customHeight="1">
      <c r="B12" s="623"/>
      <c r="C12" s="623"/>
    </row>
    <row r="13" spans="2:3" s="178" customFormat="1" ht="13.5" customHeight="1">
      <c r="B13" s="180"/>
      <c r="C13" s="156"/>
    </row>
    <row r="14" spans="1:3" s="178" customFormat="1" ht="41.25" customHeight="1">
      <c r="A14" s="621" t="s">
        <v>201</v>
      </c>
      <c r="B14" s="621"/>
      <c r="C14" s="621"/>
    </row>
    <row r="15" spans="1:3" s="178" customFormat="1" ht="11.25" customHeight="1">
      <c r="A15" s="179"/>
      <c r="B15" s="179"/>
      <c r="C15" s="179"/>
    </row>
    <row r="16" spans="1:3" ht="15.75">
      <c r="A16" s="177"/>
      <c r="B16" s="176"/>
      <c r="C16" s="175" t="s">
        <v>828</v>
      </c>
    </row>
    <row r="17" spans="1:3" ht="31.5">
      <c r="A17" s="174" t="s">
        <v>200</v>
      </c>
      <c r="B17" s="174" t="s">
        <v>199</v>
      </c>
      <c r="C17" s="173" t="s">
        <v>825</v>
      </c>
    </row>
    <row r="18" spans="1:3" ht="12.75">
      <c r="A18" s="172">
        <v>1</v>
      </c>
      <c r="B18" s="172">
        <v>2</v>
      </c>
      <c r="C18" s="172">
        <v>3</v>
      </c>
    </row>
    <row r="19" spans="1:3" ht="31.5">
      <c r="A19" s="171"/>
      <c r="B19" s="166" t="s">
        <v>198</v>
      </c>
      <c r="C19" s="165">
        <f>C20+C30</f>
        <v>76174.34240999818</v>
      </c>
    </row>
    <row r="20" spans="1:3" ht="31.5">
      <c r="A20" s="167" t="s">
        <v>197</v>
      </c>
      <c r="B20" s="170" t="s">
        <v>196</v>
      </c>
      <c r="C20" s="165">
        <f>C21-C23</f>
        <v>0</v>
      </c>
    </row>
    <row r="21" spans="1:3" ht="31.5">
      <c r="A21" s="162" t="s">
        <v>195</v>
      </c>
      <c r="B21" s="161" t="s">
        <v>159</v>
      </c>
      <c r="C21" s="160">
        <f>C22</f>
        <v>1620000</v>
      </c>
    </row>
    <row r="22" spans="1:3" ht="31.5">
      <c r="A22" s="162" t="s">
        <v>160</v>
      </c>
      <c r="B22" s="161" t="s">
        <v>194</v>
      </c>
      <c r="C22" s="160">
        <f>1220000+400000</f>
        <v>1620000</v>
      </c>
    </row>
    <row r="23" spans="1:3" ht="31.5">
      <c r="A23" s="162" t="s">
        <v>193</v>
      </c>
      <c r="B23" s="161" t="s">
        <v>157</v>
      </c>
      <c r="C23" s="160">
        <f>C24</f>
        <v>1620000</v>
      </c>
    </row>
    <row r="24" spans="1:3" ht="38.25" customHeight="1">
      <c r="A24" s="162" t="s">
        <v>158</v>
      </c>
      <c r="B24" s="161" t="s">
        <v>192</v>
      </c>
      <c r="C24" s="160">
        <f>1220000+400000</f>
        <v>1620000</v>
      </c>
    </row>
    <row r="25" spans="1:3" ht="31.5" hidden="1">
      <c r="A25" s="162" t="s">
        <v>191</v>
      </c>
      <c r="B25" s="161" t="s">
        <v>190</v>
      </c>
      <c r="C25" s="168">
        <f>C26-C28</f>
        <v>0</v>
      </c>
    </row>
    <row r="26" spans="1:3" ht="47.25" hidden="1">
      <c r="A26" s="162" t="s">
        <v>189</v>
      </c>
      <c r="B26" s="161" t="s">
        <v>188</v>
      </c>
      <c r="C26" s="168">
        <f>C27</f>
        <v>0</v>
      </c>
    </row>
    <row r="27" spans="1:3" ht="63" hidden="1">
      <c r="A27" s="162" t="s">
        <v>187</v>
      </c>
      <c r="B27" s="161" t="s">
        <v>186</v>
      </c>
      <c r="C27" s="169"/>
    </row>
    <row r="28" spans="1:3" ht="47.25" hidden="1">
      <c r="A28" s="162" t="s">
        <v>185</v>
      </c>
      <c r="B28" s="161" t="s">
        <v>184</v>
      </c>
      <c r="C28" s="168">
        <f>C29</f>
        <v>0</v>
      </c>
    </row>
    <row r="29" spans="1:3" ht="63" hidden="1">
      <c r="A29" s="162" t="s">
        <v>183</v>
      </c>
      <c r="B29" s="161" t="s">
        <v>182</v>
      </c>
      <c r="C29" s="168"/>
    </row>
    <row r="30" spans="1:3" ht="31.5">
      <c r="A30" s="167" t="s">
        <v>156</v>
      </c>
      <c r="B30" s="166" t="s">
        <v>155</v>
      </c>
      <c r="C30" s="165">
        <f>C35-C31</f>
        <v>76174.34240999818</v>
      </c>
    </row>
    <row r="31" spans="1:3" ht="15.75">
      <c r="A31" s="162" t="s">
        <v>181</v>
      </c>
      <c r="B31" s="161" t="s">
        <v>153</v>
      </c>
      <c r="C31" s="160">
        <f>C32</f>
        <v>8636889.181470001</v>
      </c>
    </row>
    <row r="32" spans="1:3" ht="15.75">
      <c r="A32" s="162" t="s">
        <v>180</v>
      </c>
      <c r="B32" s="161" t="s">
        <v>151</v>
      </c>
      <c r="C32" s="160">
        <f>C33</f>
        <v>8636889.181470001</v>
      </c>
    </row>
    <row r="33" spans="1:3" ht="15.75">
      <c r="A33" s="162" t="s">
        <v>179</v>
      </c>
      <c r="B33" s="161" t="s">
        <v>178</v>
      </c>
      <c r="C33" s="160">
        <f>C34</f>
        <v>8636889.181470001</v>
      </c>
    </row>
    <row r="34" spans="1:3" ht="31.5">
      <c r="A34" s="162" t="s">
        <v>150</v>
      </c>
      <c r="B34" s="161" t="s">
        <v>177</v>
      </c>
      <c r="C34" s="160">
        <f>C47+C21+C43</f>
        <v>8636889.181470001</v>
      </c>
    </row>
    <row r="35" spans="1:3" ht="15.75">
      <c r="A35" s="162" t="s">
        <v>176</v>
      </c>
      <c r="B35" s="161" t="s">
        <v>147</v>
      </c>
      <c r="C35" s="160">
        <f>C36</f>
        <v>8713063.52388</v>
      </c>
    </row>
    <row r="36" spans="1:3" ht="15.75">
      <c r="A36" s="162" t="s">
        <v>175</v>
      </c>
      <c r="B36" s="161" t="s">
        <v>145</v>
      </c>
      <c r="C36" s="160">
        <f>C37</f>
        <v>8713063.52388</v>
      </c>
    </row>
    <row r="37" spans="1:3" ht="15.75">
      <c r="A37" s="162" t="s">
        <v>174</v>
      </c>
      <c r="B37" s="161" t="s">
        <v>173</v>
      </c>
      <c r="C37" s="160">
        <f>C38</f>
        <v>8713063.52388</v>
      </c>
    </row>
    <row r="38" spans="1:3" ht="31.5">
      <c r="A38" s="162" t="s">
        <v>144</v>
      </c>
      <c r="B38" s="161" t="s">
        <v>172</v>
      </c>
      <c r="C38" s="160">
        <f>C48+C24+C42</f>
        <v>8713063.52388</v>
      </c>
    </row>
    <row r="39" spans="1:3" ht="31.5">
      <c r="A39" s="167" t="s">
        <v>141</v>
      </c>
      <c r="B39" s="166" t="s">
        <v>126</v>
      </c>
      <c r="C39" s="165">
        <f>C43-C40</f>
        <v>0</v>
      </c>
    </row>
    <row r="40" spans="1:3" ht="31.5">
      <c r="A40" s="162" t="s">
        <v>140</v>
      </c>
      <c r="B40" s="161" t="s">
        <v>139</v>
      </c>
      <c r="C40" s="160">
        <f>C41</f>
        <v>39160.18145</v>
      </c>
    </row>
    <row r="41" spans="1:3" ht="94.5">
      <c r="A41" s="164" t="s">
        <v>138</v>
      </c>
      <c r="B41" s="163" t="s">
        <v>137</v>
      </c>
      <c r="C41" s="160">
        <f>C42</f>
        <v>39160.18145</v>
      </c>
    </row>
    <row r="42" spans="1:3" ht="94.5">
      <c r="A42" s="164" t="s">
        <v>136</v>
      </c>
      <c r="B42" s="163" t="s">
        <v>135</v>
      </c>
      <c r="C42" s="160">
        <f>'[2]Прил. 12'!$E$20</f>
        <v>39160.18145</v>
      </c>
    </row>
    <row r="43" spans="1:3" ht="31.5">
      <c r="A43" s="162" t="s">
        <v>134</v>
      </c>
      <c r="B43" s="161" t="s">
        <v>133</v>
      </c>
      <c r="C43" s="160">
        <f>C44</f>
        <v>39160.18145</v>
      </c>
    </row>
    <row r="44" spans="1:3" ht="31.5">
      <c r="A44" s="162" t="s">
        <v>132</v>
      </c>
      <c r="B44" s="161" t="s">
        <v>131</v>
      </c>
      <c r="C44" s="160">
        <f>C45</f>
        <v>39160.18145</v>
      </c>
    </row>
    <row r="45" spans="1:3" ht="47.25">
      <c r="A45" s="162" t="s">
        <v>130</v>
      </c>
      <c r="B45" s="161" t="s">
        <v>129</v>
      </c>
      <c r="C45" s="160">
        <f>'[2]Прил. 12'!$E$20</f>
        <v>39160.18145</v>
      </c>
    </row>
    <row r="46" spans="1:3" ht="15.75">
      <c r="A46" s="397"/>
      <c r="B46" s="396"/>
      <c r="C46" s="565" t="s">
        <v>1528</v>
      </c>
    </row>
    <row r="47" spans="1:4" s="159" customFormat="1" ht="15.75">
      <c r="A47" s="548"/>
      <c r="B47" s="549" t="s">
        <v>171</v>
      </c>
      <c r="C47" s="550">
        <f>'Прил. 2'!I115</f>
        <v>6977729.000020001</v>
      </c>
      <c r="D47" s="550">
        <v>6977729.00002</v>
      </c>
    </row>
    <row r="48" spans="1:4" s="159" customFormat="1" ht="15.75">
      <c r="A48" s="548"/>
      <c r="B48" s="549" t="s">
        <v>170</v>
      </c>
      <c r="C48" s="550">
        <f>'Прил.6'!K61</f>
        <v>7053903.342429999</v>
      </c>
      <c r="D48" s="550">
        <v>7053903.34243</v>
      </c>
    </row>
    <row r="49" spans="1:4" s="159" customFormat="1" ht="12.75">
      <c r="A49" s="548"/>
      <c r="B49" s="548" t="s">
        <v>240</v>
      </c>
      <c r="C49" s="551">
        <f>'Прил. 2'!I69</f>
        <v>3326836.233</v>
      </c>
      <c r="D49" s="548"/>
    </row>
    <row r="50" spans="1:4" ht="12.75">
      <c r="A50" s="548"/>
      <c r="B50" s="548"/>
      <c r="C50" s="552">
        <f>C47-C49</f>
        <v>3650892.767020001</v>
      </c>
      <c r="D50" s="548"/>
    </row>
    <row r="51" spans="1:4" ht="12.75">
      <c r="A51" s="548"/>
      <c r="B51" s="548"/>
      <c r="C51" s="553">
        <f>C19/C50</f>
        <v>0.020864579507267916</v>
      </c>
      <c r="D51" s="548"/>
    </row>
    <row r="52" spans="1:4" ht="12.75">
      <c r="A52" s="548"/>
      <c r="B52" s="548"/>
      <c r="C52" s="551"/>
      <c r="D52" s="548"/>
    </row>
    <row r="53" ht="12.75">
      <c r="C53" s="395"/>
    </row>
  </sheetData>
  <sheetProtection/>
  <mergeCells count="9">
    <mergeCell ref="A14:C14"/>
    <mergeCell ref="B9:C9"/>
    <mergeCell ref="B10:C10"/>
    <mergeCell ref="B11:C11"/>
    <mergeCell ref="B12:C12"/>
    <mergeCell ref="B3:C3"/>
    <mergeCell ref="B4:C4"/>
    <mergeCell ref="B5:C5"/>
    <mergeCell ref="B7:C7"/>
  </mergeCells>
  <printOptions/>
  <pageMargins left="0.7480314960629921" right="0.1968503937007874" top="0.7086614173228347" bottom="0.4724409448818898"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M62"/>
  <sheetViews>
    <sheetView zoomScalePageLayoutView="0" workbookViewId="0" topLeftCell="A1">
      <selection activeCell="H7" sqref="H7:K7"/>
    </sheetView>
  </sheetViews>
  <sheetFormatPr defaultColWidth="9.00390625" defaultRowHeight="12.75"/>
  <cols>
    <col min="1" max="1" width="6.125" style="346" customWidth="1"/>
    <col min="2" max="6" width="0.6171875" style="346" hidden="1" customWidth="1"/>
    <col min="7" max="7" width="45.375" style="346" customWidth="1"/>
    <col min="8" max="8" width="7.875" style="346" customWidth="1"/>
    <col min="9" max="9" width="9.25390625" style="346" customWidth="1"/>
    <col min="10" max="10" width="8.75390625" style="346" customWidth="1"/>
    <col min="11" max="11" width="18.625" style="346" customWidth="1"/>
    <col min="12" max="12" width="3.25390625" style="346" customWidth="1"/>
    <col min="13" max="13" width="16.875" style="346" customWidth="1"/>
    <col min="14" max="16384" width="9.125" style="346" customWidth="1"/>
  </cols>
  <sheetData>
    <row r="1" spans="1:11" ht="12.75" customHeight="1">
      <c r="A1" s="345"/>
      <c r="B1" s="345"/>
      <c r="C1" s="345"/>
      <c r="D1" s="345"/>
      <c r="E1" s="345"/>
      <c r="F1" s="345"/>
      <c r="G1" s="345"/>
      <c r="H1" s="639" t="s">
        <v>857</v>
      </c>
      <c r="I1" s="639"/>
      <c r="J1" s="639"/>
      <c r="K1" s="639"/>
    </row>
    <row r="2" spans="1:11" ht="15.75" customHeight="1">
      <c r="A2" s="345"/>
      <c r="B2" s="345"/>
      <c r="C2" s="345"/>
      <c r="D2" s="345"/>
      <c r="E2" s="345"/>
      <c r="F2" s="345"/>
      <c r="G2" s="345"/>
      <c r="I2" s="398"/>
      <c r="J2" s="398"/>
      <c r="K2" s="398" t="s">
        <v>242</v>
      </c>
    </row>
    <row r="3" spans="1:11" ht="15.75" customHeight="1">
      <c r="A3" s="345"/>
      <c r="B3" s="345"/>
      <c r="C3" s="345"/>
      <c r="D3" s="345"/>
      <c r="E3" s="345"/>
      <c r="F3" s="345"/>
      <c r="G3" s="345"/>
      <c r="I3" s="398"/>
      <c r="J3" s="398"/>
      <c r="K3" s="398" t="s">
        <v>241</v>
      </c>
    </row>
    <row r="4" spans="1:11" ht="14.25" customHeight="1">
      <c r="A4" s="345"/>
      <c r="B4" s="345"/>
      <c r="C4" s="345"/>
      <c r="D4" s="345"/>
      <c r="E4" s="345"/>
      <c r="F4" s="345"/>
      <c r="G4" s="345"/>
      <c r="I4" s="398"/>
      <c r="J4" s="398"/>
      <c r="K4" s="398" t="s">
        <v>243</v>
      </c>
    </row>
    <row r="5" spans="1:11" ht="14.25" customHeight="1">
      <c r="A5" s="345"/>
      <c r="B5" s="345"/>
      <c r="C5" s="345"/>
      <c r="D5" s="345"/>
      <c r="E5" s="345"/>
      <c r="F5" s="345"/>
      <c r="G5" s="345"/>
      <c r="I5" s="398"/>
      <c r="J5" s="398"/>
      <c r="K5" s="398" t="s">
        <v>241</v>
      </c>
    </row>
    <row r="6" spans="1:11" ht="31.5" customHeight="1">
      <c r="A6" s="345"/>
      <c r="B6" s="345"/>
      <c r="C6" s="345"/>
      <c r="D6" s="345"/>
      <c r="E6" s="345"/>
      <c r="F6" s="345"/>
      <c r="G6" s="345"/>
      <c r="H6" s="636" t="s">
        <v>855</v>
      </c>
      <c r="I6" s="637"/>
      <c r="J6" s="637"/>
      <c r="K6" s="637"/>
    </row>
    <row r="7" spans="1:11" ht="12.75" customHeight="1">
      <c r="A7" s="345"/>
      <c r="B7" s="345"/>
      <c r="C7" s="345"/>
      <c r="D7" s="345"/>
      <c r="E7" s="345"/>
      <c r="F7" s="345"/>
      <c r="G7" s="345"/>
      <c r="H7" s="636" t="s">
        <v>1702</v>
      </c>
      <c r="I7" s="637"/>
      <c r="J7" s="637"/>
      <c r="K7" s="637"/>
    </row>
    <row r="8" spans="1:11" ht="12.75" customHeight="1">
      <c r="A8" s="345"/>
      <c r="B8" s="345"/>
      <c r="C8" s="345"/>
      <c r="D8" s="345"/>
      <c r="E8" s="345"/>
      <c r="F8" s="345"/>
      <c r="G8" s="345"/>
      <c r="H8" s="402"/>
      <c r="I8" s="402"/>
      <c r="J8" s="402"/>
      <c r="K8" s="403"/>
    </row>
    <row r="9" spans="1:11" ht="12.75" customHeight="1">
      <c r="A9" s="345"/>
      <c r="B9" s="345"/>
      <c r="C9" s="345"/>
      <c r="D9" s="345"/>
      <c r="E9" s="345"/>
      <c r="F9" s="345"/>
      <c r="G9" s="345"/>
      <c r="H9" s="402"/>
      <c r="I9" s="402"/>
      <c r="J9" s="402"/>
      <c r="K9" s="401" t="s">
        <v>857</v>
      </c>
    </row>
    <row r="10" spans="1:11" ht="15" customHeight="1">
      <c r="A10" s="345"/>
      <c r="B10" s="345"/>
      <c r="C10" s="345"/>
      <c r="D10" s="345"/>
      <c r="E10" s="345"/>
      <c r="F10" s="345"/>
      <c r="G10" s="345"/>
      <c r="I10" s="398"/>
      <c r="J10" s="398"/>
      <c r="K10" s="398" t="s">
        <v>242</v>
      </c>
    </row>
    <row r="11" spans="1:11" ht="13.5" customHeight="1">
      <c r="A11" s="345"/>
      <c r="B11" s="345"/>
      <c r="C11" s="345"/>
      <c r="D11" s="345"/>
      <c r="E11" s="345"/>
      <c r="F11" s="345"/>
      <c r="G11" s="345"/>
      <c r="I11" s="398"/>
      <c r="J11" s="398"/>
      <c r="K11" s="398" t="s">
        <v>241</v>
      </c>
    </row>
    <row r="12" spans="1:11" ht="13.5" customHeight="1">
      <c r="A12" s="345"/>
      <c r="B12" s="345"/>
      <c r="C12" s="345"/>
      <c r="D12" s="345"/>
      <c r="E12" s="345"/>
      <c r="F12" s="345"/>
      <c r="G12" s="345"/>
      <c r="I12" s="398"/>
      <c r="J12" s="398"/>
      <c r="K12" s="398" t="s">
        <v>830</v>
      </c>
    </row>
    <row r="13" spans="1:11" ht="15" customHeight="1">
      <c r="A13" s="345"/>
      <c r="B13" s="345"/>
      <c r="C13" s="345"/>
      <c r="D13" s="345"/>
      <c r="E13" s="345"/>
      <c r="F13" s="345"/>
      <c r="G13" s="345"/>
      <c r="H13" s="402"/>
      <c r="I13" s="402"/>
      <c r="J13" s="402"/>
      <c r="K13" s="401" t="s">
        <v>1481</v>
      </c>
    </row>
    <row r="14" spans="1:11" ht="12.75" customHeight="1">
      <c r="A14" s="345"/>
      <c r="B14" s="345"/>
      <c r="C14" s="345"/>
      <c r="D14" s="345"/>
      <c r="E14" s="345"/>
      <c r="F14" s="345"/>
      <c r="G14" s="345"/>
      <c r="H14" s="345"/>
      <c r="I14" s="345"/>
      <c r="J14" s="345"/>
      <c r="K14" s="347"/>
    </row>
    <row r="15" spans="1:11" ht="29.25" customHeight="1">
      <c r="A15" s="638" t="s">
        <v>854</v>
      </c>
      <c r="B15" s="638"/>
      <c r="C15" s="638"/>
      <c r="D15" s="638"/>
      <c r="E15" s="638"/>
      <c r="F15" s="638"/>
      <c r="G15" s="638"/>
      <c r="H15" s="638"/>
      <c r="I15" s="638"/>
      <c r="J15" s="638"/>
      <c r="K15" s="638"/>
    </row>
    <row r="16" spans="1:11" ht="15" customHeight="1">
      <c r="A16" s="348"/>
      <c r="B16" s="348"/>
      <c r="C16" s="348"/>
      <c r="D16" s="348"/>
      <c r="E16" s="348"/>
      <c r="F16" s="348"/>
      <c r="G16" s="348"/>
      <c r="H16" s="348"/>
      <c r="I16" s="348"/>
      <c r="J16" s="348"/>
      <c r="K16" s="348"/>
    </row>
    <row r="17" spans="1:11" ht="17.25" customHeight="1">
      <c r="A17" s="349"/>
      <c r="B17" s="349"/>
      <c r="C17" s="349"/>
      <c r="D17" s="349"/>
      <c r="E17" s="349"/>
      <c r="F17" s="349"/>
      <c r="G17" s="349"/>
      <c r="H17" s="349"/>
      <c r="I17" s="349"/>
      <c r="J17" s="349"/>
      <c r="K17" s="350" t="s">
        <v>828</v>
      </c>
    </row>
    <row r="18" spans="1:11" ht="21" customHeight="1">
      <c r="A18" s="631" t="s">
        <v>1695</v>
      </c>
      <c r="B18" s="633" t="s">
        <v>853</v>
      </c>
      <c r="C18" s="633"/>
      <c r="D18" s="633"/>
      <c r="E18" s="633"/>
      <c r="F18" s="633"/>
      <c r="G18" s="633"/>
      <c r="H18" s="627" t="s">
        <v>852</v>
      </c>
      <c r="I18" s="627" t="s">
        <v>851</v>
      </c>
      <c r="J18" s="627" t="s">
        <v>1696</v>
      </c>
      <c r="K18" s="629" t="s">
        <v>849</v>
      </c>
    </row>
    <row r="19" spans="1:11" ht="39" customHeight="1">
      <c r="A19" s="632"/>
      <c r="B19" s="634"/>
      <c r="C19" s="634"/>
      <c r="D19" s="634"/>
      <c r="E19" s="634"/>
      <c r="F19" s="634"/>
      <c r="G19" s="634"/>
      <c r="H19" s="628"/>
      <c r="I19" s="628"/>
      <c r="J19" s="628"/>
      <c r="K19" s="630"/>
    </row>
    <row r="20" spans="1:11" s="355" customFormat="1" ht="11.25" customHeight="1">
      <c r="A20" s="351">
        <v>1</v>
      </c>
      <c r="B20" s="352"/>
      <c r="C20" s="352"/>
      <c r="D20" s="352"/>
      <c r="E20" s="352"/>
      <c r="F20" s="352"/>
      <c r="G20" s="352">
        <v>2</v>
      </c>
      <c r="H20" s="353">
        <v>3</v>
      </c>
      <c r="I20" s="353">
        <v>4</v>
      </c>
      <c r="J20" s="353">
        <v>5</v>
      </c>
      <c r="K20" s="354">
        <v>6</v>
      </c>
    </row>
    <row r="21" spans="1:11" ht="19.5" customHeight="1">
      <c r="A21" s="356" t="s">
        <v>1492</v>
      </c>
      <c r="B21" s="635" t="s">
        <v>848</v>
      </c>
      <c r="C21" s="635"/>
      <c r="D21" s="635"/>
      <c r="E21" s="635"/>
      <c r="F21" s="635"/>
      <c r="G21" s="635"/>
      <c r="H21" s="357">
        <v>100</v>
      </c>
      <c r="I21" s="358">
        <v>0</v>
      </c>
      <c r="J21" s="359">
        <v>0</v>
      </c>
      <c r="K21" s="360">
        <f>SUM(K22:K28)</f>
        <v>938036.1688600001</v>
      </c>
    </row>
    <row r="22" spans="1:11" ht="47.25" customHeight="1">
      <c r="A22" s="361"/>
      <c r="B22" s="624" t="s">
        <v>847</v>
      </c>
      <c r="C22" s="624"/>
      <c r="D22" s="624"/>
      <c r="E22" s="624"/>
      <c r="F22" s="624"/>
      <c r="G22" s="624"/>
      <c r="H22" s="362">
        <v>102</v>
      </c>
      <c r="I22" s="363">
        <v>0</v>
      </c>
      <c r="J22" s="364">
        <v>500</v>
      </c>
      <c r="K22" s="365">
        <v>2811.38</v>
      </c>
    </row>
    <row r="23" spans="1:11" ht="59.25" customHeight="1">
      <c r="A23" s="361"/>
      <c r="B23" s="624" t="s">
        <v>846</v>
      </c>
      <c r="C23" s="624"/>
      <c r="D23" s="624"/>
      <c r="E23" s="624"/>
      <c r="F23" s="624"/>
      <c r="G23" s="624"/>
      <c r="H23" s="362">
        <v>103</v>
      </c>
      <c r="I23" s="363">
        <v>0</v>
      </c>
      <c r="J23" s="364">
        <v>500</v>
      </c>
      <c r="K23" s="365">
        <v>22562</v>
      </c>
    </row>
    <row r="24" spans="1:11" ht="64.5" customHeight="1">
      <c r="A24" s="361"/>
      <c r="B24" s="624" t="s">
        <v>845</v>
      </c>
      <c r="C24" s="624"/>
      <c r="D24" s="624"/>
      <c r="E24" s="624"/>
      <c r="F24" s="624"/>
      <c r="G24" s="624"/>
      <c r="H24" s="362">
        <v>104</v>
      </c>
      <c r="I24" s="363">
        <v>0</v>
      </c>
      <c r="J24" s="364">
        <v>500</v>
      </c>
      <c r="K24" s="365">
        <v>304188.91595</v>
      </c>
    </row>
    <row r="25" spans="1:11" ht="44.25" customHeight="1">
      <c r="A25" s="361"/>
      <c r="B25" s="624" t="s">
        <v>844</v>
      </c>
      <c r="C25" s="624"/>
      <c r="D25" s="624"/>
      <c r="E25" s="624"/>
      <c r="F25" s="624"/>
      <c r="G25" s="624"/>
      <c r="H25" s="362">
        <v>106</v>
      </c>
      <c r="I25" s="363">
        <v>0</v>
      </c>
      <c r="J25" s="364">
        <v>500</v>
      </c>
      <c r="K25" s="365">
        <v>32657.305659999998</v>
      </c>
    </row>
    <row r="26" spans="1:11" ht="30" customHeight="1">
      <c r="A26" s="361"/>
      <c r="B26" s="624" t="s">
        <v>843</v>
      </c>
      <c r="C26" s="624"/>
      <c r="D26" s="624"/>
      <c r="E26" s="624"/>
      <c r="F26" s="624"/>
      <c r="G26" s="624"/>
      <c r="H26" s="362">
        <v>111</v>
      </c>
      <c r="I26" s="363">
        <v>0</v>
      </c>
      <c r="J26" s="364">
        <v>13</v>
      </c>
      <c r="K26" s="365">
        <v>214696.14067000002</v>
      </c>
    </row>
    <row r="27" spans="1:11" ht="15" customHeight="1">
      <c r="A27" s="361"/>
      <c r="B27" s="624" t="s">
        <v>842</v>
      </c>
      <c r="C27" s="624"/>
      <c r="D27" s="624"/>
      <c r="E27" s="624"/>
      <c r="F27" s="624"/>
      <c r="G27" s="624"/>
      <c r="H27" s="362">
        <v>112</v>
      </c>
      <c r="I27" s="363">
        <v>0</v>
      </c>
      <c r="J27" s="364">
        <v>13</v>
      </c>
      <c r="K27" s="365">
        <v>5000</v>
      </c>
    </row>
    <row r="28" spans="1:11" ht="15" customHeight="1">
      <c r="A28" s="361"/>
      <c r="B28" s="624" t="s">
        <v>841</v>
      </c>
      <c r="C28" s="624"/>
      <c r="D28" s="624"/>
      <c r="E28" s="624"/>
      <c r="F28" s="624"/>
      <c r="G28" s="624"/>
      <c r="H28" s="362">
        <v>114</v>
      </c>
      <c r="I28" s="363">
        <v>0</v>
      </c>
      <c r="J28" s="364">
        <v>0</v>
      </c>
      <c r="K28" s="365">
        <v>356120.42658</v>
      </c>
    </row>
    <row r="29" spans="1:11" ht="34.5" customHeight="1">
      <c r="A29" s="366" t="s">
        <v>1493</v>
      </c>
      <c r="B29" s="626" t="s">
        <v>237</v>
      </c>
      <c r="C29" s="626"/>
      <c r="D29" s="626"/>
      <c r="E29" s="626"/>
      <c r="F29" s="626"/>
      <c r="G29" s="626"/>
      <c r="H29" s="367">
        <v>300</v>
      </c>
      <c r="I29" s="368">
        <v>0</v>
      </c>
      <c r="J29" s="369">
        <v>0</v>
      </c>
      <c r="K29" s="370">
        <f>SUM(K30:K31)</f>
        <v>81.62727000000001</v>
      </c>
    </row>
    <row r="30" spans="1:11" ht="16.5" customHeight="1">
      <c r="A30" s="361"/>
      <c r="B30" s="624" t="s">
        <v>236</v>
      </c>
      <c r="C30" s="624"/>
      <c r="D30" s="624"/>
      <c r="E30" s="624"/>
      <c r="F30" s="624"/>
      <c r="G30" s="624"/>
      <c r="H30" s="362">
        <v>302</v>
      </c>
      <c r="I30" s="363">
        <v>0</v>
      </c>
      <c r="J30" s="364">
        <v>14</v>
      </c>
      <c r="K30" s="365">
        <v>73.45103</v>
      </c>
    </row>
    <row r="31" spans="1:11" ht="39" customHeight="1">
      <c r="A31" s="361"/>
      <c r="B31" s="624" t="s">
        <v>235</v>
      </c>
      <c r="C31" s="624"/>
      <c r="D31" s="624"/>
      <c r="E31" s="624"/>
      <c r="F31" s="624"/>
      <c r="G31" s="624"/>
      <c r="H31" s="362">
        <v>314</v>
      </c>
      <c r="I31" s="363">
        <v>0</v>
      </c>
      <c r="J31" s="364">
        <v>500</v>
      </c>
      <c r="K31" s="365">
        <v>8.17624</v>
      </c>
    </row>
    <row r="32" spans="1:11" ht="19.5" customHeight="1">
      <c r="A32" s="366" t="s">
        <v>1494</v>
      </c>
      <c r="B32" s="626" t="s">
        <v>234</v>
      </c>
      <c r="C32" s="626"/>
      <c r="D32" s="626"/>
      <c r="E32" s="626"/>
      <c r="F32" s="626"/>
      <c r="G32" s="626"/>
      <c r="H32" s="367">
        <v>400</v>
      </c>
      <c r="I32" s="368">
        <v>0</v>
      </c>
      <c r="J32" s="369">
        <v>0</v>
      </c>
      <c r="K32" s="370">
        <f>SUM(K33:K35)</f>
        <v>69175.20966</v>
      </c>
    </row>
    <row r="33" spans="1:11" ht="17.25" customHeight="1">
      <c r="A33" s="361"/>
      <c r="B33" s="624" t="s">
        <v>233</v>
      </c>
      <c r="C33" s="624"/>
      <c r="D33" s="624"/>
      <c r="E33" s="624"/>
      <c r="F33" s="624"/>
      <c r="G33" s="624"/>
      <c r="H33" s="362">
        <v>407</v>
      </c>
      <c r="I33" s="363">
        <v>0</v>
      </c>
      <c r="J33" s="364">
        <v>500</v>
      </c>
      <c r="K33" s="365">
        <v>1715.9401799999998</v>
      </c>
    </row>
    <row r="34" spans="1:11" ht="17.25" customHeight="1">
      <c r="A34" s="361"/>
      <c r="B34" s="624" t="s">
        <v>232</v>
      </c>
      <c r="C34" s="624"/>
      <c r="D34" s="624"/>
      <c r="E34" s="624"/>
      <c r="F34" s="624"/>
      <c r="G34" s="624"/>
      <c r="H34" s="362">
        <v>408</v>
      </c>
      <c r="I34" s="363">
        <v>0</v>
      </c>
      <c r="J34" s="364">
        <v>18</v>
      </c>
      <c r="K34" s="365">
        <v>21809.73018</v>
      </c>
    </row>
    <row r="35" spans="1:13" ht="17.25" customHeight="1">
      <c r="A35" s="361"/>
      <c r="B35" s="624" t="s">
        <v>231</v>
      </c>
      <c r="C35" s="624"/>
      <c r="D35" s="624"/>
      <c r="E35" s="624"/>
      <c r="F35" s="624"/>
      <c r="G35" s="624"/>
      <c r="H35" s="362">
        <v>409</v>
      </c>
      <c r="I35" s="363">
        <v>0</v>
      </c>
      <c r="J35" s="364">
        <v>0</v>
      </c>
      <c r="K35" s="365">
        <v>45649.5393</v>
      </c>
      <c r="M35" s="399"/>
    </row>
    <row r="36" spans="1:11" ht="19.5" customHeight="1">
      <c r="A36" s="366" t="s">
        <v>1495</v>
      </c>
      <c r="B36" s="626" t="s">
        <v>230</v>
      </c>
      <c r="C36" s="626"/>
      <c r="D36" s="626"/>
      <c r="E36" s="626"/>
      <c r="F36" s="626"/>
      <c r="G36" s="626"/>
      <c r="H36" s="367">
        <v>500</v>
      </c>
      <c r="I36" s="368">
        <v>0</v>
      </c>
      <c r="J36" s="369">
        <v>0</v>
      </c>
      <c r="K36" s="370">
        <f>SUM(K37:K39)</f>
        <v>967891.8239</v>
      </c>
    </row>
    <row r="37" spans="1:13" ht="15.75" customHeight="1">
      <c r="A37" s="361"/>
      <c r="B37" s="624" t="s">
        <v>229</v>
      </c>
      <c r="C37" s="624"/>
      <c r="D37" s="624"/>
      <c r="E37" s="624"/>
      <c r="F37" s="624"/>
      <c r="G37" s="624"/>
      <c r="H37" s="362">
        <v>501</v>
      </c>
      <c r="I37" s="363">
        <v>0</v>
      </c>
      <c r="J37" s="364">
        <v>0</v>
      </c>
      <c r="K37" s="400">
        <v>361294.34502</v>
      </c>
      <c r="M37" s="399"/>
    </row>
    <row r="38" spans="1:13" ht="15.75" customHeight="1">
      <c r="A38" s="361"/>
      <c r="B38" s="624" t="s">
        <v>228</v>
      </c>
      <c r="C38" s="624"/>
      <c r="D38" s="624"/>
      <c r="E38" s="624"/>
      <c r="F38" s="624"/>
      <c r="G38" s="624"/>
      <c r="H38" s="362">
        <v>502</v>
      </c>
      <c r="I38" s="363">
        <v>0</v>
      </c>
      <c r="J38" s="364">
        <v>0</v>
      </c>
      <c r="K38" s="400">
        <v>223734.68025</v>
      </c>
      <c r="M38" s="399"/>
    </row>
    <row r="39" spans="1:13" ht="15.75" customHeight="1">
      <c r="A39" s="361"/>
      <c r="B39" s="624" t="s">
        <v>227</v>
      </c>
      <c r="C39" s="624"/>
      <c r="D39" s="624"/>
      <c r="E39" s="624"/>
      <c r="F39" s="624"/>
      <c r="G39" s="624"/>
      <c r="H39" s="362">
        <v>503</v>
      </c>
      <c r="I39" s="363">
        <v>0</v>
      </c>
      <c r="J39" s="364">
        <v>0</v>
      </c>
      <c r="K39" s="365">
        <v>382862.79863</v>
      </c>
      <c r="M39" s="399"/>
    </row>
    <row r="40" spans="1:11" ht="19.5" customHeight="1">
      <c r="A40" s="366" t="s">
        <v>1496</v>
      </c>
      <c r="B40" s="626" t="s">
        <v>226</v>
      </c>
      <c r="C40" s="626"/>
      <c r="D40" s="626"/>
      <c r="E40" s="626"/>
      <c r="F40" s="626"/>
      <c r="G40" s="626"/>
      <c r="H40" s="367">
        <v>700</v>
      </c>
      <c r="I40" s="368">
        <v>0</v>
      </c>
      <c r="J40" s="369">
        <v>0</v>
      </c>
      <c r="K40" s="370">
        <f>SUM(K41:K44)</f>
        <v>2975444.82507</v>
      </c>
    </row>
    <row r="41" spans="1:11" ht="20.25" customHeight="1">
      <c r="A41" s="361"/>
      <c r="B41" s="624" t="s">
        <v>225</v>
      </c>
      <c r="C41" s="624"/>
      <c r="D41" s="624"/>
      <c r="E41" s="624"/>
      <c r="F41" s="624"/>
      <c r="G41" s="624"/>
      <c r="H41" s="362">
        <v>701</v>
      </c>
      <c r="I41" s="363">
        <v>0</v>
      </c>
      <c r="J41" s="364">
        <v>0</v>
      </c>
      <c r="K41" s="365">
        <v>1099799.81686</v>
      </c>
    </row>
    <row r="42" spans="1:11" ht="17.25" customHeight="1">
      <c r="A42" s="361"/>
      <c r="B42" s="624" t="s">
        <v>224</v>
      </c>
      <c r="C42" s="624"/>
      <c r="D42" s="624"/>
      <c r="E42" s="624"/>
      <c r="F42" s="624"/>
      <c r="G42" s="624"/>
      <c r="H42" s="362">
        <v>702</v>
      </c>
      <c r="I42" s="363">
        <v>0</v>
      </c>
      <c r="J42" s="364">
        <v>0</v>
      </c>
      <c r="K42" s="365">
        <v>1823506.85325</v>
      </c>
    </row>
    <row r="43" spans="1:11" ht="17.25" customHeight="1">
      <c r="A43" s="361"/>
      <c r="B43" s="624" t="s">
        <v>223</v>
      </c>
      <c r="C43" s="624"/>
      <c r="D43" s="624"/>
      <c r="E43" s="624"/>
      <c r="F43" s="624"/>
      <c r="G43" s="624"/>
      <c r="H43" s="362">
        <v>707</v>
      </c>
      <c r="I43" s="363">
        <v>0</v>
      </c>
      <c r="J43" s="364">
        <v>0</v>
      </c>
      <c r="K43" s="365">
        <v>8058.89678</v>
      </c>
    </row>
    <row r="44" spans="1:11" ht="16.5" customHeight="1">
      <c r="A44" s="361"/>
      <c r="B44" s="624" t="s">
        <v>222</v>
      </c>
      <c r="C44" s="624"/>
      <c r="D44" s="624"/>
      <c r="E44" s="624"/>
      <c r="F44" s="624"/>
      <c r="G44" s="624"/>
      <c r="H44" s="362">
        <v>709</v>
      </c>
      <c r="I44" s="363">
        <v>0</v>
      </c>
      <c r="J44" s="364">
        <v>0</v>
      </c>
      <c r="K44" s="365">
        <v>44079.25818</v>
      </c>
    </row>
    <row r="45" spans="1:11" ht="28.5" customHeight="1">
      <c r="A45" s="366" t="s">
        <v>1497</v>
      </c>
      <c r="B45" s="626" t="s">
        <v>221</v>
      </c>
      <c r="C45" s="626"/>
      <c r="D45" s="626"/>
      <c r="E45" s="626"/>
      <c r="F45" s="626"/>
      <c r="G45" s="626"/>
      <c r="H45" s="367">
        <v>800</v>
      </c>
      <c r="I45" s="368">
        <v>0</v>
      </c>
      <c r="J45" s="369">
        <v>0</v>
      </c>
      <c r="K45" s="370">
        <f>SUM(K46:K47)</f>
        <v>84917.32525</v>
      </c>
    </row>
    <row r="46" spans="1:11" ht="16.5" customHeight="1">
      <c r="A46" s="361"/>
      <c r="B46" s="624" t="s">
        <v>220</v>
      </c>
      <c r="C46" s="624"/>
      <c r="D46" s="624"/>
      <c r="E46" s="624"/>
      <c r="F46" s="624"/>
      <c r="G46" s="624"/>
      <c r="H46" s="362">
        <v>801</v>
      </c>
      <c r="I46" s="363">
        <v>0</v>
      </c>
      <c r="J46" s="364">
        <v>0</v>
      </c>
      <c r="K46" s="365">
        <v>74928.61806</v>
      </c>
    </row>
    <row r="47" spans="1:11" ht="29.25" customHeight="1">
      <c r="A47" s="361"/>
      <c r="B47" s="624" t="s">
        <v>219</v>
      </c>
      <c r="C47" s="624"/>
      <c r="D47" s="624"/>
      <c r="E47" s="624"/>
      <c r="F47" s="624"/>
      <c r="G47" s="624"/>
      <c r="H47" s="362">
        <v>806</v>
      </c>
      <c r="I47" s="363">
        <v>0</v>
      </c>
      <c r="J47" s="364">
        <v>500</v>
      </c>
      <c r="K47" s="365">
        <v>9988.70719</v>
      </c>
    </row>
    <row r="48" spans="1:11" ht="34.5" customHeight="1">
      <c r="A48" s="366" t="s">
        <v>1498</v>
      </c>
      <c r="B48" s="626" t="s">
        <v>218</v>
      </c>
      <c r="C48" s="626"/>
      <c r="D48" s="626"/>
      <c r="E48" s="626"/>
      <c r="F48" s="626"/>
      <c r="G48" s="626"/>
      <c r="H48" s="367">
        <v>900</v>
      </c>
      <c r="I48" s="368">
        <v>0</v>
      </c>
      <c r="J48" s="369">
        <v>0</v>
      </c>
      <c r="K48" s="370">
        <f>SUM(K49:K54)</f>
        <v>927988.41515</v>
      </c>
    </row>
    <row r="49" spans="1:11" ht="15.75" customHeight="1">
      <c r="A49" s="361"/>
      <c r="B49" s="624" t="s">
        <v>217</v>
      </c>
      <c r="C49" s="624"/>
      <c r="D49" s="624"/>
      <c r="E49" s="624"/>
      <c r="F49" s="624"/>
      <c r="G49" s="624"/>
      <c r="H49" s="362">
        <v>901</v>
      </c>
      <c r="I49" s="363">
        <v>0</v>
      </c>
      <c r="J49" s="364">
        <v>0</v>
      </c>
      <c r="K49" s="365">
        <v>226592.76832</v>
      </c>
    </row>
    <row r="50" spans="1:11" ht="17.25" customHeight="1">
      <c r="A50" s="361"/>
      <c r="B50" s="624" t="s">
        <v>216</v>
      </c>
      <c r="C50" s="624"/>
      <c r="D50" s="624"/>
      <c r="E50" s="624"/>
      <c r="F50" s="624"/>
      <c r="G50" s="624"/>
      <c r="H50" s="362">
        <v>902</v>
      </c>
      <c r="I50" s="363">
        <v>0</v>
      </c>
      <c r="J50" s="364">
        <v>0</v>
      </c>
      <c r="K50" s="365">
        <v>286776.63084000006</v>
      </c>
    </row>
    <row r="51" spans="1:11" ht="27" customHeight="1">
      <c r="A51" s="361"/>
      <c r="B51" s="624" t="s">
        <v>215</v>
      </c>
      <c r="C51" s="624"/>
      <c r="D51" s="624"/>
      <c r="E51" s="624"/>
      <c r="F51" s="624"/>
      <c r="G51" s="624"/>
      <c r="H51" s="362">
        <v>903</v>
      </c>
      <c r="I51" s="363">
        <v>0</v>
      </c>
      <c r="J51" s="364">
        <v>1</v>
      </c>
      <c r="K51" s="365">
        <v>2308.7899300000004</v>
      </c>
    </row>
    <row r="52" spans="1:11" ht="16.5" customHeight="1">
      <c r="A52" s="361"/>
      <c r="B52" s="624" t="s">
        <v>214</v>
      </c>
      <c r="C52" s="624"/>
      <c r="D52" s="624"/>
      <c r="E52" s="624"/>
      <c r="F52" s="624"/>
      <c r="G52" s="624"/>
      <c r="H52" s="362">
        <v>904</v>
      </c>
      <c r="I52" s="363">
        <v>0</v>
      </c>
      <c r="J52" s="364">
        <v>0</v>
      </c>
      <c r="K52" s="365">
        <v>176866.88528</v>
      </c>
    </row>
    <row r="53" spans="1:11" ht="16.5" customHeight="1">
      <c r="A53" s="361"/>
      <c r="B53" s="624" t="s">
        <v>213</v>
      </c>
      <c r="C53" s="624"/>
      <c r="D53" s="624"/>
      <c r="E53" s="624"/>
      <c r="F53" s="624"/>
      <c r="G53" s="624"/>
      <c r="H53" s="362">
        <v>908</v>
      </c>
      <c r="I53" s="363">
        <v>0</v>
      </c>
      <c r="J53" s="364">
        <v>0</v>
      </c>
      <c r="K53" s="365">
        <v>9256.231310000001</v>
      </c>
    </row>
    <row r="54" spans="1:11" ht="15.75" customHeight="1">
      <c r="A54" s="361"/>
      <c r="B54" s="624" t="s">
        <v>212</v>
      </c>
      <c r="C54" s="624"/>
      <c r="D54" s="624"/>
      <c r="E54" s="624"/>
      <c r="F54" s="624"/>
      <c r="G54" s="624"/>
      <c r="H54" s="362">
        <v>910</v>
      </c>
      <c r="I54" s="363">
        <v>0</v>
      </c>
      <c r="J54" s="364">
        <v>0</v>
      </c>
      <c r="K54" s="365">
        <v>226187.10947</v>
      </c>
    </row>
    <row r="55" spans="1:11" ht="19.5" customHeight="1">
      <c r="A55" s="366" t="s">
        <v>1504</v>
      </c>
      <c r="B55" s="626" t="s">
        <v>211</v>
      </c>
      <c r="C55" s="626"/>
      <c r="D55" s="626"/>
      <c r="E55" s="626"/>
      <c r="F55" s="626"/>
      <c r="G55" s="626"/>
      <c r="H55" s="367">
        <v>1000</v>
      </c>
      <c r="I55" s="368">
        <v>0</v>
      </c>
      <c r="J55" s="369">
        <v>0</v>
      </c>
      <c r="K55" s="370">
        <f>SUM(K56:K60)</f>
        <v>1090367.94727</v>
      </c>
    </row>
    <row r="56" spans="1:11" ht="15.75" customHeight="1">
      <c r="A56" s="361"/>
      <c r="B56" s="624" t="s">
        <v>210</v>
      </c>
      <c r="C56" s="624"/>
      <c r="D56" s="624"/>
      <c r="E56" s="624"/>
      <c r="F56" s="624"/>
      <c r="G56" s="624"/>
      <c r="H56" s="362">
        <v>1001</v>
      </c>
      <c r="I56" s="363">
        <v>0</v>
      </c>
      <c r="J56" s="364">
        <v>5</v>
      </c>
      <c r="K56" s="365">
        <v>3585.463</v>
      </c>
    </row>
    <row r="57" spans="1:11" ht="15.75" customHeight="1">
      <c r="A57" s="361"/>
      <c r="B57" s="624" t="s">
        <v>209</v>
      </c>
      <c r="C57" s="624"/>
      <c r="D57" s="624"/>
      <c r="E57" s="624"/>
      <c r="F57" s="624"/>
      <c r="G57" s="624"/>
      <c r="H57" s="362">
        <v>1002</v>
      </c>
      <c r="I57" s="363">
        <v>0</v>
      </c>
      <c r="J57" s="364">
        <v>0</v>
      </c>
      <c r="K57" s="365">
        <v>79205.92487999999</v>
      </c>
    </row>
    <row r="58" spans="1:11" ht="15.75" customHeight="1">
      <c r="A58" s="371"/>
      <c r="B58" s="625" t="s">
        <v>208</v>
      </c>
      <c r="C58" s="625"/>
      <c r="D58" s="625"/>
      <c r="E58" s="625"/>
      <c r="F58" s="625"/>
      <c r="G58" s="625"/>
      <c r="H58" s="372">
        <v>1003</v>
      </c>
      <c r="I58" s="373">
        <v>0</v>
      </c>
      <c r="J58" s="374">
        <v>0</v>
      </c>
      <c r="K58" s="375">
        <v>845730.57055</v>
      </c>
    </row>
    <row r="59" spans="1:11" ht="15.75" customHeight="1">
      <c r="A59" s="371"/>
      <c r="B59" s="625" t="s">
        <v>207</v>
      </c>
      <c r="C59" s="625"/>
      <c r="D59" s="625"/>
      <c r="E59" s="625"/>
      <c r="F59" s="625"/>
      <c r="G59" s="625"/>
      <c r="H59" s="372">
        <v>1004</v>
      </c>
      <c r="I59" s="373">
        <v>0</v>
      </c>
      <c r="J59" s="374">
        <v>0</v>
      </c>
      <c r="K59" s="375">
        <v>149336.6</v>
      </c>
    </row>
    <row r="60" spans="1:11" ht="15.75" customHeight="1">
      <c r="A60" s="371"/>
      <c r="B60" s="625" t="s">
        <v>206</v>
      </c>
      <c r="C60" s="625"/>
      <c r="D60" s="625"/>
      <c r="E60" s="625"/>
      <c r="F60" s="625"/>
      <c r="G60" s="625"/>
      <c r="H60" s="372">
        <v>1006</v>
      </c>
      <c r="I60" s="373">
        <v>0</v>
      </c>
      <c r="J60" s="374">
        <v>0</v>
      </c>
      <c r="K60" s="375">
        <v>12509.388840000001</v>
      </c>
    </row>
    <row r="61" spans="1:11" ht="19.5" customHeight="1">
      <c r="A61" s="376"/>
      <c r="B61" s="377" t="s">
        <v>205</v>
      </c>
      <c r="C61" s="377"/>
      <c r="D61" s="377"/>
      <c r="E61" s="377"/>
      <c r="F61" s="377"/>
      <c r="G61" s="378" t="s">
        <v>204</v>
      </c>
      <c r="H61" s="379"/>
      <c r="I61" s="379"/>
      <c r="J61" s="379"/>
      <c r="K61" s="380">
        <f>K55+K48+K45+K40+K36+K32+K29+K21</f>
        <v>7053903.342429999</v>
      </c>
    </row>
    <row r="62" ht="15">
      <c r="K62" s="566" t="s">
        <v>1528</v>
      </c>
    </row>
  </sheetData>
  <sheetProtection/>
  <mergeCells count="50">
    <mergeCell ref="H6:K6"/>
    <mergeCell ref="A15:K15"/>
    <mergeCell ref="H1:K1"/>
    <mergeCell ref="B27:G27"/>
    <mergeCell ref="B22:G22"/>
    <mergeCell ref="B23:G23"/>
    <mergeCell ref="B24:G24"/>
    <mergeCell ref="H7:K7"/>
    <mergeCell ref="H18:H19"/>
    <mergeCell ref="I18:I19"/>
    <mergeCell ref="J18:J19"/>
    <mergeCell ref="K18:K19"/>
    <mergeCell ref="A18:A19"/>
    <mergeCell ref="B18:G19"/>
    <mergeCell ref="B25:G25"/>
    <mergeCell ref="B26:G26"/>
    <mergeCell ref="B21:G21"/>
    <mergeCell ref="B28:G28"/>
    <mergeCell ref="B31:G31"/>
    <mergeCell ref="B32:G32"/>
    <mergeCell ref="B29:G29"/>
    <mergeCell ref="B30:G30"/>
    <mergeCell ref="B37:G37"/>
    <mergeCell ref="B38:G38"/>
    <mergeCell ref="B39:G39"/>
    <mergeCell ref="B40:G40"/>
    <mergeCell ref="B33:G33"/>
    <mergeCell ref="B34:G34"/>
    <mergeCell ref="B35:G35"/>
    <mergeCell ref="B36:G36"/>
    <mergeCell ref="B59:G59"/>
    <mergeCell ref="B60:G60"/>
    <mergeCell ref="B49:G49"/>
    <mergeCell ref="B50:G50"/>
    <mergeCell ref="B55:G55"/>
    <mergeCell ref="B56:G56"/>
    <mergeCell ref="B51:G51"/>
    <mergeCell ref="B52:G52"/>
    <mergeCell ref="B53:G53"/>
    <mergeCell ref="B54:G54"/>
    <mergeCell ref="B41:G41"/>
    <mergeCell ref="B42:G42"/>
    <mergeCell ref="B57:G57"/>
    <mergeCell ref="B58:G58"/>
    <mergeCell ref="B43:G43"/>
    <mergeCell ref="B44:G44"/>
    <mergeCell ref="B45:G45"/>
    <mergeCell ref="B46:G46"/>
    <mergeCell ref="B47:G47"/>
    <mergeCell ref="B48:G48"/>
  </mergeCells>
  <printOptions/>
  <pageMargins left="0.7874015748031497" right="0.1968503937007874" top="0.5905511811023623" bottom="0.3937007874015748" header="0.35433070866141736" footer="0.31496062992125984"/>
  <pageSetup fitToHeight="0" fitToWidth="1" horizontalDpi="600" verticalDpi="600" orientation="portrait" paperSize="9" scale="98" r:id="rId1"/>
  <rowBreaks count="1" manualBreakCount="1">
    <brk id="29" max="255" man="1"/>
  </rowBreaks>
</worksheet>
</file>

<file path=xl/worksheets/sheet7.xml><?xml version="1.0" encoding="utf-8"?>
<worksheet xmlns="http://schemas.openxmlformats.org/spreadsheetml/2006/main" xmlns:r="http://schemas.openxmlformats.org/officeDocument/2006/relationships">
  <sheetPr>
    <tabColor theme="0"/>
  </sheetPr>
  <dimension ref="A1:O798"/>
  <sheetViews>
    <sheetView zoomScaleSheetLayoutView="100" zoomScalePageLayoutView="0" workbookViewId="0" topLeftCell="A1">
      <selection activeCell="O5" sqref="O5"/>
    </sheetView>
  </sheetViews>
  <sheetFormatPr defaultColWidth="9.00390625" defaultRowHeight="12.75"/>
  <cols>
    <col min="1" max="1" width="4.875" style="405" customWidth="1"/>
    <col min="2" max="2" width="0.12890625" style="405" hidden="1" customWidth="1"/>
    <col min="3" max="3" width="0.74609375" style="405" hidden="1" customWidth="1"/>
    <col min="4" max="6" width="0.6171875" style="405" hidden="1" customWidth="1"/>
    <col min="7" max="7" width="0.12890625" style="405" hidden="1" customWidth="1"/>
    <col min="8" max="8" width="54.625" style="405" customWidth="1"/>
    <col min="9" max="9" width="8.375" style="404" customWidth="1"/>
    <col min="10" max="10" width="8.125" style="404" customWidth="1"/>
    <col min="11" max="11" width="8.75390625" style="404" customWidth="1"/>
    <col min="12" max="12" width="6.625" style="404" customWidth="1"/>
    <col min="13" max="13" width="17.625" style="404" customWidth="1"/>
    <col min="14" max="14" width="19.375" style="404" customWidth="1"/>
    <col min="15" max="15" width="15.00390625" style="404" customWidth="1"/>
    <col min="16" max="16384" width="9.125" style="404" customWidth="1"/>
  </cols>
  <sheetData>
    <row r="1" ht="15">
      <c r="O1" s="15" t="s">
        <v>528</v>
      </c>
    </row>
    <row r="2" ht="15">
      <c r="O2" s="306" t="s">
        <v>831</v>
      </c>
    </row>
    <row r="3" ht="15">
      <c r="O3" s="305" t="s">
        <v>856</v>
      </c>
    </row>
    <row r="4" ht="15">
      <c r="O4" s="305" t="s">
        <v>855</v>
      </c>
    </row>
    <row r="5" ht="15">
      <c r="O5" s="305" t="s">
        <v>1702</v>
      </c>
    </row>
    <row r="6" ht="15">
      <c r="O6" s="307"/>
    </row>
    <row r="7" spans="1:15" ht="12.75" customHeight="1">
      <c r="A7" s="459"/>
      <c r="B7" s="459"/>
      <c r="C7" s="459"/>
      <c r="D7" s="459"/>
      <c r="E7" s="459"/>
      <c r="F7" s="459"/>
      <c r="G7" s="459"/>
      <c r="H7" s="459"/>
      <c r="I7" s="458"/>
      <c r="J7" s="458"/>
      <c r="K7" s="458"/>
      <c r="L7" s="458"/>
      <c r="M7" s="457"/>
      <c r="N7" s="457"/>
      <c r="O7" s="15" t="s">
        <v>528</v>
      </c>
    </row>
    <row r="8" spans="1:15" ht="12.75" customHeight="1">
      <c r="A8" s="459"/>
      <c r="B8" s="459"/>
      <c r="C8" s="459"/>
      <c r="D8" s="459"/>
      <c r="E8" s="459"/>
      <c r="F8" s="459"/>
      <c r="G8" s="459"/>
      <c r="H8" s="459"/>
      <c r="I8" s="458"/>
      <c r="J8" s="458"/>
      <c r="K8" s="458"/>
      <c r="L8" s="458"/>
      <c r="M8" s="457"/>
      <c r="N8" s="457"/>
      <c r="O8" s="306" t="s">
        <v>831</v>
      </c>
    </row>
    <row r="9" spans="1:15" ht="12.75" customHeight="1">
      <c r="A9" s="459"/>
      <c r="B9" s="459"/>
      <c r="C9" s="459"/>
      <c r="D9" s="459"/>
      <c r="E9" s="459"/>
      <c r="F9" s="459"/>
      <c r="G9" s="459"/>
      <c r="H9" s="459"/>
      <c r="I9" s="458"/>
      <c r="J9" s="458"/>
      <c r="K9" s="458"/>
      <c r="L9" s="458"/>
      <c r="M9" s="457"/>
      <c r="N9" s="457"/>
      <c r="O9" s="305" t="s">
        <v>855</v>
      </c>
    </row>
    <row r="10" spans="1:15" ht="12.75" customHeight="1">
      <c r="A10" s="459"/>
      <c r="B10" s="459"/>
      <c r="C10" s="459"/>
      <c r="D10" s="459"/>
      <c r="E10" s="459"/>
      <c r="F10" s="459"/>
      <c r="G10" s="459"/>
      <c r="H10" s="459"/>
      <c r="I10" s="458"/>
      <c r="J10" s="458"/>
      <c r="K10" s="458"/>
      <c r="L10" s="458"/>
      <c r="M10" s="457"/>
      <c r="N10" s="457"/>
      <c r="O10" s="305" t="s">
        <v>1481</v>
      </c>
    </row>
    <row r="11" spans="1:15" ht="12.75" customHeight="1">
      <c r="A11" s="459"/>
      <c r="B11" s="459"/>
      <c r="C11" s="459"/>
      <c r="D11" s="459"/>
      <c r="E11" s="459"/>
      <c r="F11" s="459"/>
      <c r="G11" s="459"/>
      <c r="H11" s="459"/>
      <c r="I11" s="458"/>
      <c r="J11" s="458"/>
      <c r="K11" s="458"/>
      <c r="L11" s="458"/>
      <c r="M11" s="457"/>
      <c r="N11" s="457"/>
      <c r="O11" s="457"/>
    </row>
    <row r="12" spans="1:15" ht="39.75" customHeight="1">
      <c r="A12" s="651" t="s">
        <v>527</v>
      </c>
      <c r="B12" s="651"/>
      <c r="C12" s="651"/>
      <c r="D12" s="651"/>
      <c r="E12" s="651"/>
      <c r="F12" s="651"/>
      <c r="G12" s="651"/>
      <c r="H12" s="651"/>
      <c r="I12" s="651"/>
      <c r="J12" s="651"/>
      <c r="K12" s="651"/>
      <c r="L12" s="651"/>
      <c r="M12" s="651"/>
      <c r="N12" s="651"/>
      <c r="O12" s="651"/>
    </row>
    <row r="13" spans="1:15" ht="17.25" customHeight="1">
      <c r="A13" s="652"/>
      <c r="B13" s="652"/>
      <c r="C13" s="652"/>
      <c r="D13" s="652"/>
      <c r="E13" s="652"/>
      <c r="F13" s="652"/>
      <c r="G13" s="652"/>
      <c r="H13" s="652"/>
      <c r="I13" s="652"/>
      <c r="J13" s="652"/>
      <c r="K13" s="652"/>
      <c r="L13" s="652"/>
      <c r="M13" s="456"/>
      <c r="N13" s="456"/>
      <c r="O13" s="455" t="s">
        <v>828</v>
      </c>
    </row>
    <row r="14" spans="1:15" ht="18" customHeight="1">
      <c r="A14" s="653" t="s">
        <v>1490</v>
      </c>
      <c r="B14" s="640" t="s">
        <v>853</v>
      </c>
      <c r="C14" s="640"/>
      <c r="D14" s="640"/>
      <c r="E14" s="640"/>
      <c r="F14" s="640"/>
      <c r="G14" s="640"/>
      <c r="H14" s="640"/>
      <c r="I14" s="656" t="s">
        <v>200</v>
      </c>
      <c r="J14" s="656"/>
      <c r="K14" s="656"/>
      <c r="L14" s="656"/>
      <c r="M14" s="640" t="s">
        <v>849</v>
      </c>
      <c r="N14" s="640" t="s">
        <v>526</v>
      </c>
      <c r="O14" s="641"/>
    </row>
    <row r="15" spans="1:15" ht="31.5" customHeight="1">
      <c r="A15" s="654"/>
      <c r="B15" s="642"/>
      <c r="C15" s="642"/>
      <c r="D15" s="642"/>
      <c r="E15" s="642"/>
      <c r="F15" s="642"/>
      <c r="G15" s="642"/>
      <c r="H15" s="642"/>
      <c r="I15" s="642" t="s">
        <v>1697</v>
      </c>
      <c r="J15" s="642" t="s">
        <v>1698</v>
      </c>
      <c r="K15" s="642" t="s">
        <v>851</v>
      </c>
      <c r="L15" s="642" t="s">
        <v>1699</v>
      </c>
      <c r="M15" s="642"/>
      <c r="N15" s="643" t="s">
        <v>523</v>
      </c>
      <c r="O15" s="646" t="s">
        <v>522</v>
      </c>
    </row>
    <row r="16" spans="1:15" ht="54.75" customHeight="1">
      <c r="A16" s="655"/>
      <c r="B16" s="643"/>
      <c r="C16" s="643"/>
      <c r="D16" s="643"/>
      <c r="E16" s="643"/>
      <c r="F16" s="643"/>
      <c r="G16" s="643"/>
      <c r="H16" s="643"/>
      <c r="I16" s="643"/>
      <c r="J16" s="643"/>
      <c r="K16" s="643"/>
      <c r="L16" s="643"/>
      <c r="M16" s="643"/>
      <c r="N16" s="644"/>
      <c r="O16" s="647"/>
    </row>
    <row r="17" spans="1:15" s="451" customFormat="1" ht="12.75" customHeight="1">
      <c r="A17" s="454">
        <v>1</v>
      </c>
      <c r="B17" s="453"/>
      <c r="C17" s="453"/>
      <c r="D17" s="453"/>
      <c r="E17" s="453"/>
      <c r="F17" s="453"/>
      <c r="G17" s="453">
        <v>2</v>
      </c>
      <c r="H17" s="453">
        <v>2</v>
      </c>
      <c r="I17" s="453">
        <v>3</v>
      </c>
      <c r="J17" s="453">
        <v>4</v>
      </c>
      <c r="K17" s="453">
        <v>5</v>
      </c>
      <c r="L17" s="453">
        <v>6</v>
      </c>
      <c r="M17" s="453">
        <v>7</v>
      </c>
      <c r="N17" s="453">
        <v>8</v>
      </c>
      <c r="O17" s="452">
        <v>9</v>
      </c>
    </row>
    <row r="18" spans="1:15" ht="45.75" customHeight="1">
      <c r="A18" s="450" t="s">
        <v>1492</v>
      </c>
      <c r="B18" s="648" t="s">
        <v>1328</v>
      </c>
      <c r="C18" s="648"/>
      <c r="D18" s="648"/>
      <c r="E18" s="648"/>
      <c r="F18" s="648"/>
      <c r="G18" s="648"/>
      <c r="H18" s="648"/>
      <c r="I18" s="447">
        <v>900</v>
      </c>
      <c r="J18" s="449">
        <v>0</v>
      </c>
      <c r="K18" s="448">
        <v>0</v>
      </c>
      <c r="L18" s="447">
        <v>0</v>
      </c>
      <c r="M18" s="446">
        <f>M19+M24+M31+M35+M44</f>
        <v>446375.55725000007</v>
      </c>
      <c r="N18" s="446">
        <f>N19+N24+N31+N35+N44</f>
        <v>12160.334</v>
      </c>
      <c r="O18" s="445">
        <f>O19+O24+O31+O35+O44</f>
        <v>0</v>
      </c>
    </row>
    <row r="19" spans="1:15" ht="45" customHeight="1">
      <c r="A19" s="430"/>
      <c r="B19" s="429"/>
      <c r="C19" s="649" t="s">
        <v>844</v>
      </c>
      <c r="D19" s="649"/>
      <c r="E19" s="649"/>
      <c r="F19" s="649"/>
      <c r="G19" s="649"/>
      <c r="H19" s="649"/>
      <c r="I19" s="424">
        <v>900</v>
      </c>
      <c r="J19" s="426">
        <v>106</v>
      </c>
      <c r="K19" s="425">
        <v>0</v>
      </c>
      <c r="L19" s="424">
        <v>0</v>
      </c>
      <c r="M19" s="423">
        <v>17431.252239999998</v>
      </c>
      <c r="N19" s="423">
        <v>12160.334</v>
      </c>
      <c r="O19" s="422">
        <v>0</v>
      </c>
    </row>
    <row r="20" spans="1:15" ht="17.25" customHeight="1">
      <c r="A20" s="430"/>
      <c r="B20" s="429"/>
      <c r="C20" s="428"/>
      <c r="D20" s="645" t="s">
        <v>860</v>
      </c>
      <c r="E20" s="645"/>
      <c r="F20" s="645"/>
      <c r="G20" s="645"/>
      <c r="H20" s="645"/>
      <c r="I20" s="424">
        <v>900</v>
      </c>
      <c r="J20" s="426">
        <v>106</v>
      </c>
      <c r="K20" s="425">
        <v>20000</v>
      </c>
      <c r="L20" s="424">
        <v>0</v>
      </c>
      <c r="M20" s="423">
        <v>17431.252239999998</v>
      </c>
      <c r="N20" s="423">
        <v>12160.334</v>
      </c>
      <c r="O20" s="422">
        <v>0</v>
      </c>
    </row>
    <row r="21" spans="1:15" ht="17.25" customHeight="1">
      <c r="A21" s="430"/>
      <c r="B21" s="429"/>
      <c r="C21" s="428"/>
      <c r="D21" s="427"/>
      <c r="E21" s="645" t="s">
        <v>859</v>
      </c>
      <c r="F21" s="645"/>
      <c r="G21" s="645"/>
      <c r="H21" s="645"/>
      <c r="I21" s="424">
        <v>900</v>
      </c>
      <c r="J21" s="426">
        <v>106</v>
      </c>
      <c r="K21" s="425">
        <v>20400</v>
      </c>
      <c r="L21" s="424">
        <v>0</v>
      </c>
      <c r="M21" s="423">
        <v>17431.252239999998</v>
      </c>
      <c r="N21" s="423">
        <v>12160.334</v>
      </c>
      <c r="O21" s="422">
        <v>0</v>
      </c>
    </row>
    <row r="22" spans="1:15" ht="31.5" customHeight="1">
      <c r="A22" s="430"/>
      <c r="B22" s="429"/>
      <c r="C22" s="428"/>
      <c r="D22" s="427"/>
      <c r="E22" s="427"/>
      <c r="F22" s="645" t="s">
        <v>1328</v>
      </c>
      <c r="G22" s="645"/>
      <c r="H22" s="645"/>
      <c r="I22" s="424">
        <v>900</v>
      </c>
      <c r="J22" s="426">
        <v>106</v>
      </c>
      <c r="K22" s="425">
        <v>20417</v>
      </c>
      <c r="L22" s="424">
        <v>0</v>
      </c>
      <c r="M22" s="423">
        <v>17431.252239999998</v>
      </c>
      <c r="N22" s="423">
        <v>12160.334</v>
      </c>
      <c r="O22" s="422">
        <v>0</v>
      </c>
    </row>
    <row r="23" spans="1:15" ht="15" customHeight="1">
      <c r="A23" s="430"/>
      <c r="B23" s="429"/>
      <c r="C23" s="428"/>
      <c r="D23" s="427"/>
      <c r="E23" s="427"/>
      <c r="F23" s="427"/>
      <c r="G23" s="650" t="s">
        <v>858</v>
      </c>
      <c r="H23" s="650"/>
      <c r="I23" s="424">
        <v>900</v>
      </c>
      <c r="J23" s="426">
        <v>106</v>
      </c>
      <c r="K23" s="425">
        <v>20417</v>
      </c>
      <c r="L23" s="424">
        <v>500</v>
      </c>
      <c r="M23" s="423">
        <v>17431.252239999998</v>
      </c>
      <c r="N23" s="423">
        <v>12160.334</v>
      </c>
      <c r="O23" s="422">
        <v>0</v>
      </c>
    </row>
    <row r="24" spans="1:15" ht="15" customHeight="1">
      <c r="A24" s="430"/>
      <c r="B24" s="429"/>
      <c r="C24" s="649" t="s">
        <v>843</v>
      </c>
      <c r="D24" s="649"/>
      <c r="E24" s="649"/>
      <c r="F24" s="649"/>
      <c r="G24" s="649"/>
      <c r="H24" s="649"/>
      <c r="I24" s="424">
        <v>900</v>
      </c>
      <c r="J24" s="426">
        <v>111</v>
      </c>
      <c r="K24" s="425">
        <v>0</v>
      </c>
      <c r="L24" s="424">
        <v>0</v>
      </c>
      <c r="M24" s="423">
        <v>214696.14067000002</v>
      </c>
      <c r="N24" s="423">
        <v>0</v>
      </c>
      <c r="O24" s="422">
        <v>0</v>
      </c>
    </row>
    <row r="25" spans="1:15" ht="15" customHeight="1">
      <c r="A25" s="430"/>
      <c r="B25" s="429"/>
      <c r="C25" s="428"/>
      <c r="D25" s="645" t="s">
        <v>521</v>
      </c>
      <c r="E25" s="645"/>
      <c r="F25" s="645"/>
      <c r="G25" s="645"/>
      <c r="H25" s="645"/>
      <c r="I25" s="424">
        <v>900</v>
      </c>
      <c r="J25" s="426">
        <v>111</v>
      </c>
      <c r="K25" s="425">
        <v>650000</v>
      </c>
      <c r="L25" s="424">
        <v>0</v>
      </c>
      <c r="M25" s="423">
        <v>214696.14067000002</v>
      </c>
      <c r="N25" s="423">
        <v>0</v>
      </c>
      <c r="O25" s="422">
        <v>0</v>
      </c>
    </row>
    <row r="26" spans="1:15" ht="15" customHeight="1">
      <c r="A26" s="430"/>
      <c r="B26" s="429"/>
      <c r="C26" s="428"/>
      <c r="D26" s="427"/>
      <c r="E26" s="645" t="s">
        <v>520</v>
      </c>
      <c r="F26" s="645"/>
      <c r="G26" s="645"/>
      <c r="H26" s="645"/>
      <c r="I26" s="424">
        <v>900</v>
      </c>
      <c r="J26" s="426">
        <v>111</v>
      </c>
      <c r="K26" s="425">
        <v>650300</v>
      </c>
      <c r="L26" s="424">
        <v>0</v>
      </c>
      <c r="M26" s="423">
        <v>214696.14067000002</v>
      </c>
      <c r="N26" s="423">
        <v>0</v>
      </c>
      <c r="O26" s="422">
        <v>0</v>
      </c>
    </row>
    <row r="27" spans="1:15" ht="15" customHeight="1">
      <c r="A27" s="430"/>
      <c r="B27" s="429"/>
      <c r="C27" s="428"/>
      <c r="D27" s="427"/>
      <c r="E27" s="427"/>
      <c r="F27" s="645" t="s">
        <v>519</v>
      </c>
      <c r="G27" s="645"/>
      <c r="H27" s="645"/>
      <c r="I27" s="424">
        <v>900</v>
      </c>
      <c r="J27" s="426">
        <v>111</v>
      </c>
      <c r="K27" s="425">
        <v>650301</v>
      </c>
      <c r="L27" s="424">
        <v>0</v>
      </c>
      <c r="M27" s="423">
        <v>80600</v>
      </c>
      <c r="N27" s="423">
        <v>0</v>
      </c>
      <c r="O27" s="422">
        <v>0</v>
      </c>
    </row>
    <row r="28" spans="1:15" ht="15" customHeight="1">
      <c r="A28" s="430"/>
      <c r="B28" s="429"/>
      <c r="C28" s="428"/>
      <c r="D28" s="427"/>
      <c r="E28" s="427"/>
      <c r="F28" s="427"/>
      <c r="G28" s="650" t="s">
        <v>516</v>
      </c>
      <c r="H28" s="650"/>
      <c r="I28" s="424">
        <v>900</v>
      </c>
      <c r="J28" s="426">
        <v>111</v>
      </c>
      <c r="K28" s="425">
        <v>650301</v>
      </c>
      <c r="L28" s="424">
        <v>13</v>
      </c>
      <c r="M28" s="423">
        <v>80600</v>
      </c>
      <c r="N28" s="423">
        <v>0</v>
      </c>
      <c r="O28" s="422">
        <v>0</v>
      </c>
    </row>
    <row r="29" spans="1:15" ht="32.25" customHeight="1">
      <c r="A29" s="430"/>
      <c r="B29" s="429"/>
      <c r="C29" s="428"/>
      <c r="D29" s="427"/>
      <c r="E29" s="427"/>
      <c r="F29" s="645" t="s">
        <v>518</v>
      </c>
      <c r="G29" s="645"/>
      <c r="H29" s="645"/>
      <c r="I29" s="424">
        <v>900</v>
      </c>
      <c r="J29" s="426">
        <v>111</v>
      </c>
      <c r="K29" s="425">
        <v>650302</v>
      </c>
      <c r="L29" s="424">
        <v>0</v>
      </c>
      <c r="M29" s="423">
        <v>134096.14067</v>
      </c>
      <c r="N29" s="423">
        <v>0</v>
      </c>
      <c r="O29" s="422">
        <v>0</v>
      </c>
    </row>
    <row r="30" spans="1:15" ht="14.25" customHeight="1">
      <c r="A30" s="430"/>
      <c r="B30" s="429"/>
      <c r="C30" s="428"/>
      <c r="D30" s="427"/>
      <c r="E30" s="427"/>
      <c r="F30" s="427"/>
      <c r="G30" s="650" t="s">
        <v>516</v>
      </c>
      <c r="H30" s="650"/>
      <c r="I30" s="424">
        <v>900</v>
      </c>
      <c r="J30" s="426">
        <v>111</v>
      </c>
      <c r="K30" s="425">
        <v>650302</v>
      </c>
      <c r="L30" s="424">
        <v>13</v>
      </c>
      <c r="M30" s="423">
        <v>134096.14067</v>
      </c>
      <c r="N30" s="423">
        <v>0</v>
      </c>
      <c r="O30" s="422">
        <v>0</v>
      </c>
    </row>
    <row r="31" spans="1:15" ht="14.25" customHeight="1">
      <c r="A31" s="430"/>
      <c r="B31" s="429"/>
      <c r="C31" s="649" t="s">
        <v>842</v>
      </c>
      <c r="D31" s="649"/>
      <c r="E31" s="649"/>
      <c r="F31" s="649"/>
      <c r="G31" s="649"/>
      <c r="H31" s="649"/>
      <c r="I31" s="424">
        <v>900</v>
      </c>
      <c r="J31" s="426">
        <v>112</v>
      </c>
      <c r="K31" s="425">
        <v>0</v>
      </c>
      <c r="L31" s="424">
        <v>0</v>
      </c>
      <c r="M31" s="423">
        <v>5000</v>
      </c>
      <c r="N31" s="423">
        <v>0</v>
      </c>
      <c r="O31" s="422">
        <v>0</v>
      </c>
    </row>
    <row r="32" spans="1:15" ht="14.25" customHeight="1">
      <c r="A32" s="430"/>
      <c r="B32" s="429"/>
      <c r="C32" s="428"/>
      <c r="D32" s="645" t="s">
        <v>842</v>
      </c>
      <c r="E32" s="645"/>
      <c r="F32" s="645"/>
      <c r="G32" s="645"/>
      <c r="H32" s="645"/>
      <c r="I32" s="424">
        <v>900</v>
      </c>
      <c r="J32" s="426">
        <v>112</v>
      </c>
      <c r="K32" s="425">
        <v>700000</v>
      </c>
      <c r="L32" s="424">
        <v>0</v>
      </c>
      <c r="M32" s="423">
        <v>5000</v>
      </c>
      <c r="N32" s="423">
        <v>0</v>
      </c>
      <c r="O32" s="422">
        <v>0</v>
      </c>
    </row>
    <row r="33" spans="1:15" ht="14.25" customHeight="1">
      <c r="A33" s="430"/>
      <c r="B33" s="429"/>
      <c r="C33" s="428"/>
      <c r="D33" s="427"/>
      <c r="E33" s="645" t="s">
        <v>517</v>
      </c>
      <c r="F33" s="645"/>
      <c r="G33" s="645"/>
      <c r="H33" s="645"/>
      <c r="I33" s="424">
        <v>900</v>
      </c>
      <c r="J33" s="426">
        <v>112</v>
      </c>
      <c r="K33" s="425">
        <v>700500</v>
      </c>
      <c r="L33" s="424">
        <v>0</v>
      </c>
      <c r="M33" s="423">
        <v>5000</v>
      </c>
      <c r="N33" s="423">
        <v>0</v>
      </c>
      <c r="O33" s="422">
        <v>0</v>
      </c>
    </row>
    <row r="34" spans="1:15" ht="14.25" customHeight="1">
      <c r="A34" s="430"/>
      <c r="B34" s="429"/>
      <c r="C34" s="428"/>
      <c r="D34" s="427"/>
      <c r="E34" s="427"/>
      <c r="F34" s="427"/>
      <c r="G34" s="650" t="s">
        <v>516</v>
      </c>
      <c r="H34" s="650"/>
      <c r="I34" s="424">
        <v>900</v>
      </c>
      <c r="J34" s="426">
        <v>112</v>
      </c>
      <c r="K34" s="425">
        <v>700500</v>
      </c>
      <c r="L34" s="424">
        <v>13</v>
      </c>
      <c r="M34" s="423">
        <v>5000</v>
      </c>
      <c r="N34" s="423">
        <v>0</v>
      </c>
      <c r="O34" s="422">
        <v>0</v>
      </c>
    </row>
    <row r="35" spans="1:15" ht="14.25" customHeight="1">
      <c r="A35" s="430"/>
      <c r="B35" s="429"/>
      <c r="C35" s="649" t="s">
        <v>841</v>
      </c>
      <c r="D35" s="649"/>
      <c r="E35" s="649"/>
      <c r="F35" s="649"/>
      <c r="G35" s="649"/>
      <c r="H35" s="649"/>
      <c r="I35" s="424">
        <v>900</v>
      </c>
      <c r="J35" s="426">
        <v>114</v>
      </c>
      <c r="K35" s="425">
        <v>0</v>
      </c>
      <c r="L35" s="424">
        <v>0</v>
      </c>
      <c r="M35" s="423">
        <v>24121.618479999997</v>
      </c>
      <c r="N35" s="423">
        <v>0</v>
      </c>
      <c r="O35" s="422">
        <v>0</v>
      </c>
    </row>
    <row r="36" spans="1:15" ht="30" customHeight="1">
      <c r="A36" s="430"/>
      <c r="B36" s="429"/>
      <c r="C36" s="428"/>
      <c r="D36" s="645" t="s">
        <v>906</v>
      </c>
      <c r="E36" s="645"/>
      <c r="F36" s="645"/>
      <c r="G36" s="645"/>
      <c r="H36" s="645"/>
      <c r="I36" s="424">
        <v>900</v>
      </c>
      <c r="J36" s="426">
        <v>114</v>
      </c>
      <c r="K36" s="425">
        <v>920000</v>
      </c>
      <c r="L36" s="424">
        <v>0</v>
      </c>
      <c r="M36" s="423">
        <v>24121.618479999997</v>
      </c>
      <c r="N36" s="423">
        <v>0</v>
      </c>
      <c r="O36" s="422">
        <v>0</v>
      </c>
    </row>
    <row r="37" spans="1:15" ht="15.75" customHeight="1">
      <c r="A37" s="430"/>
      <c r="B37" s="429"/>
      <c r="C37" s="428"/>
      <c r="D37" s="427"/>
      <c r="E37" s="645" t="s">
        <v>905</v>
      </c>
      <c r="F37" s="645"/>
      <c r="G37" s="645"/>
      <c r="H37" s="645"/>
      <c r="I37" s="424">
        <v>900</v>
      </c>
      <c r="J37" s="426">
        <v>114</v>
      </c>
      <c r="K37" s="425">
        <v>920300</v>
      </c>
      <c r="L37" s="424">
        <v>0</v>
      </c>
      <c r="M37" s="423">
        <v>24121.618479999997</v>
      </c>
      <c r="N37" s="423">
        <v>0</v>
      </c>
      <c r="O37" s="422">
        <v>0</v>
      </c>
    </row>
    <row r="38" spans="1:15" ht="89.25" customHeight="1">
      <c r="A38" s="430"/>
      <c r="B38" s="429"/>
      <c r="C38" s="428"/>
      <c r="D38" s="427"/>
      <c r="E38" s="427"/>
      <c r="F38" s="645" t="s">
        <v>2</v>
      </c>
      <c r="G38" s="645"/>
      <c r="H38" s="645"/>
      <c r="I38" s="424">
        <v>900</v>
      </c>
      <c r="J38" s="426">
        <v>114</v>
      </c>
      <c r="K38" s="425">
        <v>920366</v>
      </c>
      <c r="L38" s="424">
        <v>0</v>
      </c>
      <c r="M38" s="423">
        <v>9923.746</v>
      </c>
      <c r="N38" s="423">
        <v>0</v>
      </c>
      <c r="O38" s="422">
        <v>0</v>
      </c>
    </row>
    <row r="39" spans="1:15" ht="14.25" customHeight="1">
      <c r="A39" s="430"/>
      <c r="B39" s="429"/>
      <c r="C39" s="428"/>
      <c r="D39" s="427"/>
      <c r="E39" s="427"/>
      <c r="F39" s="427"/>
      <c r="G39" s="650" t="s">
        <v>909</v>
      </c>
      <c r="H39" s="650"/>
      <c r="I39" s="424">
        <v>900</v>
      </c>
      <c r="J39" s="426">
        <v>114</v>
      </c>
      <c r="K39" s="425">
        <v>920366</v>
      </c>
      <c r="L39" s="424">
        <v>18</v>
      </c>
      <c r="M39" s="423">
        <v>9923.746</v>
      </c>
      <c r="N39" s="423">
        <v>0</v>
      </c>
      <c r="O39" s="422">
        <v>0</v>
      </c>
    </row>
    <row r="40" spans="1:15" ht="90" customHeight="1">
      <c r="A40" s="430"/>
      <c r="B40" s="429"/>
      <c r="C40" s="428"/>
      <c r="D40" s="427"/>
      <c r="E40" s="427"/>
      <c r="F40" s="645" t="s">
        <v>39</v>
      </c>
      <c r="G40" s="645"/>
      <c r="H40" s="645"/>
      <c r="I40" s="424">
        <v>900</v>
      </c>
      <c r="J40" s="426">
        <v>114</v>
      </c>
      <c r="K40" s="425">
        <v>920367</v>
      </c>
      <c r="L40" s="424">
        <v>0</v>
      </c>
      <c r="M40" s="423">
        <v>13885.8574</v>
      </c>
      <c r="N40" s="423">
        <v>0</v>
      </c>
      <c r="O40" s="422">
        <v>0</v>
      </c>
    </row>
    <row r="41" spans="1:15" ht="15" customHeight="1">
      <c r="A41" s="430"/>
      <c r="B41" s="429"/>
      <c r="C41" s="428"/>
      <c r="D41" s="427"/>
      <c r="E41" s="427"/>
      <c r="F41" s="427"/>
      <c r="G41" s="650" t="s">
        <v>909</v>
      </c>
      <c r="H41" s="650"/>
      <c r="I41" s="424">
        <v>900</v>
      </c>
      <c r="J41" s="426">
        <v>114</v>
      </c>
      <c r="K41" s="425">
        <v>920367</v>
      </c>
      <c r="L41" s="424">
        <v>18</v>
      </c>
      <c r="M41" s="423">
        <v>13885.8574</v>
      </c>
      <c r="N41" s="423">
        <v>0</v>
      </c>
      <c r="O41" s="422">
        <v>0</v>
      </c>
    </row>
    <row r="42" spans="1:15" ht="15" customHeight="1">
      <c r="A42" s="430"/>
      <c r="B42" s="429"/>
      <c r="C42" s="428"/>
      <c r="D42" s="427"/>
      <c r="E42" s="427"/>
      <c r="F42" s="645" t="s">
        <v>515</v>
      </c>
      <c r="G42" s="645"/>
      <c r="H42" s="645"/>
      <c r="I42" s="424">
        <v>900</v>
      </c>
      <c r="J42" s="426">
        <v>114</v>
      </c>
      <c r="K42" s="425">
        <v>920380</v>
      </c>
      <c r="L42" s="424">
        <v>0</v>
      </c>
      <c r="M42" s="423">
        <v>312.01508</v>
      </c>
      <c r="N42" s="423">
        <v>0</v>
      </c>
      <c r="O42" s="422">
        <v>0</v>
      </c>
    </row>
    <row r="43" spans="1:15" ht="15" customHeight="1">
      <c r="A43" s="430"/>
      <c r="B43" s="429"/>
      <c r="C43" s="428"/>
      <c r="D43" s="427"/>
      <c r="E43" s="427"/>
      <c r="F43" s="427"/>
      <c r="G43" s="650" t="s">
        <v>858</v>
      </c>
      <c r="H43" s="650"/>
      <c r="I43" s="424">
        <v>900</v>
      </c>
      <c r="J43" s="426">
        <v>114</v>
      </c>
      <c r="K43" s="425">
        <v>920380</v>
      </c>
      <c r="L43" s="424">
        <v>500</v>
      </c>
      <c r="M43" s="423">
        <v>312.01508</v>
      </c>
      <c r="N43" s="423">
        <v>0</v>
      </c>
      <c r="O43" s="422">
        <v>0</v>
      </c>
    </row>
    <row r="44" spans="1:15" ht="15" customHeight="1">
      <c r="A44" s="430"/>
      <c r="B44" s="429"/>
      <c r="C44" s="649" t="s">
        <v>228</v>
      </c>
      <c r="D44" s="649"/>
      <c r="E44" s="649"/>
      <c r="F44" s="649"/>
      <c r="G44" s="649"/>
      <c r="H44" s="649"/>
      <c r="I44" s="424">
        <v>900</v>
      </c>
      <c r="J44" s="426">
        <v>502</v>
      </c>
      <c r="K44" s="425">
        <v>0</v>
      </c>
      <c r="L44" s="424">
        <v>0</v>
      </c>
      <c r="M44" s="423">
        <f>M45+M49</f>
        <v>185126.54586</v>
      </c>
      <c r="N44" s="423">
        <v>0</v>
      </c>
      <c r="O44" s="422">
        <v>0</v>
      </c>
    </row>
    <row r="45" spans="1:15" ht="15" customHeight="1">
      <c r="A45" s="430"/>
      <c r="B45" s="429"/>
      <c r="C45" s="428"/>
      <c r="D45" s="645" t="s">
        <v>943</v>
      </c>
      <c r="E45" s="645"/>
      <c r="F45" s="645"/>
      <c r="G45" s="645"/>
      <c r="H45" s="645"/>
      <c r="I45" s="424">
        <v>900</v>
      </c>
      <c r="J45" s="426">
        <v>502</v>
      </c>
      <c r="K45" s="425">
        <v>3510000</v>
      </c>
      <c r="L45" s="424">
        <v>0</v>
      </c>
      <c r="M45" s="423">
        <v>177326.54586</v>
      </c>
      <c r="N45" s="423">
        <v>0</v>
      </c>
      <c r="O45" s="422">
        <v>0</v>
      </c>
    </row>
    <row r="46" spans="1:15" ht="45.75" customHeight="1">
      <c r="A46" s="430"/>
      <c r="B46" s="429"/>
      <c r="C46" s="428"/>
      <c r="D46" s="427"/>
      <c r="E46" s="645" t="s">
        <v>942</v>
      </c>
      <c r="F46" s="645"/>
      <c r="G46" s="645"/>
      <c r="H46" s="645"/>
      <c r="I46" s="424">
        <v>900</v>
      </c>
      <c r="J46" s="426">
        <v>502</v>
      </c>
      <c r="K46" s="425">
        <v>3510200</v>
      </c>
      <c r="L46" s="424">
        <v>0</v>
      </c>
      <c r="M46" s="423">
        <v>177326.54586</v>
      </c>
      <c r="N46" s="423">
        <v>0</v>
      </c>
      <c r="O46" s="422">
        <v>0</v>
      </c>
    </row>
    <row r="47" spans="1:15" ht="18" customHeight="1">
      <c r="A47" s="430"/>
      <c r="B47" s="429"/>
      <c r="C47" s="428"/>
      <c r="D47" s="427"/>
      <c r="E47" s="427"/>
      <c r="F47" s="645" t="s">
        <v>509</v>
      </c>
      <c r="G47" s="645"/>
      <c r="H47" s="645"/>
      <c r="I47" s="424">
        <v>900</v>
      </c>
      <c r="J47" s="426">
        <v>502</v>
      </c>
      <c r="K47" s="425">
        <v>3510207</v>
      </c>
      <c r="L47" s="424">
        <v>0</v>
      </c>
      <c r="M47" s="423">
        <v>177326.54586</v>
      </c>
      <c r="N47" s="423">
        <v>0</v>
      </c>
      <c r="O47" s="422">
        <v>0</v>
      </c>
    </row>
    <row r="48" spans="1:15" ht="18" customHeight="1">
      <c r="A48" s="430"/>
      <c r="B48" s="429"/>
      <c r="C48" s="428"/>
      <c r="D48" s="427"/>
      <c r="E48" s="427"/>
      <c r="F48" s="427"/>
      <c r="G48" s="650" t="s">
        <v>914</v>
      </c>
      <c r="H48" s="650"/>
      <c r="I48" s="424">
        <v>900</v>
      </c>
      <c r="J48" s="426">
        <v>502</v>
      </c>
      <c r="K48" s="425">
        <v>3510207</v>
      </c>
      <c r="L48" s="424">
        <v>6</v>
      </c>
      <c r="M48" s="423">
        <f>192272.75713-7835.99568-7110.21559</f>
        <v>177326.54586</v>
      </c>
      <c r="N48" s="423">
        <v>0</v>
      </c>
      <c r="O48" s="422">
        <v>0</v>
      </c>
    </row>
    <row r="49" spans="1:15" ht="47.25" customHeight="1">
      <c r="A49" s="430"/>
      <c r="B49" s="429"/>
      <c r="C49" s="428"/>
      <c r="D49" s="645" t="s">
        <v>514</v>
      </c>
      <c r="E49" s="645"/>
      <c r="F49" s="645"/>
      <c r="G49" s="645"/>
      <c r="H49" s="645"/>
      <c r="I49" s="424">
        <v>900</v>
      </c>
      <c r="J49" s="426">
        <v>502</v>
      </c>
      <c r="K49" s="425">
        <v>5210000</v>
      </c>
      <c r="L49" s="424">
        <v>0</v>
      </c>
      <c r="M49" s="423">
        <v>7800</v>
      </c>
      <c r="N49" s="423">
        <v>0</v>
      </c>
      <c r="O49" s="422">
        <v>0</v>
      </c>
    </row>
    <row r="50" spans="1:15" ht="47.25" customHeight="1">
      <c r="A50" s="430"/>
      <c r="B50" s="429"/>
      <c r="C50" s="428"/>
      <c r="D50" s="427"/>
      <c r="E50" s="645" t="s">
        <v>514</v>
      </c>
      <c r="F50" s="645"/>
      <c r="G50" s="645"/>
      <c r="H50" s="645"/>
      <c r="I50" s="424">
        <v>900</v>
      </c>
      <c r="J50" s="426">
        <v>502</v>
      </c>
      <c r="K50" s="425">
        <v>5210300</v>
      </c>
      <c r="L50" s="424">
        <v>0</v>
      </c>
      <c r="M50" s="423">
        <v>7800</v>
      </c>
      <c r="N50" s="423">
        <v>0</v>
      </c>
      <c r="O50" s="422">
        <v>0</v>
      </c>
    </row>
    <row r="51" spans="1:15" ht="47.25" customHeight="1">
      <c r="A51" s="430"/>
      <c r="B51" s="429"/>
      <c r="C51" s="428"/>
      <c r="D51" s="427"/>
      <c r="E51" s="427"/>
      <c r="F51" s="645" t="s">
        <v>514</v>
      </c>
      <c r="G51" s="645"/>
      <c r="H51" s="645"/>
      <c r="I51" s="424">
        <v>900</v>
      </c>
      <c r="J51" s="426">
        <v>502</v>
      </c>
      <c r="K51" s="425">
        <v>5210304</v>
      </c>
      <c r="L51" s="424">
        <v>0</v>
      </c>
      <c r="M51" s="423">
        <v>7800</v>
      </c>
      <c r="N51" s="423">
        <v>0</v>
      </c>
      <c r="O51" s="422">
        <v>0</v>
      </c>
    </row>
    <row r="52" spans="1:15" ht="15.75" customHeight="1">
      <c r="A52" s="430"/>
      <c r="B52" s="429"/>
      <c r="C52" s="428"/>
      <c r="D52" s="427"/>
      <c r="E52" s="427"/>
      <c r="F52" s="427"/>
      <c r="G52" s="650" t="s">
        <v>1549</v>
      </c>
      <c r="H52" s="650"/>
      <c r="I52" s="424">
        <v>900</v>
      </c>
      <c r="J52" s="426">
        <v>502</v>
      </c>
      <c r="K52" s="425">
        <v>5210304</v>
      </c>
      <c r="L52" s="424">
        <v>17</v>
      </c>
      <c r="M52" s="423">
        <v>7800</v>
      </c>
      <c r="N52" s="423">
        <v>0</v>
      </c>
      <c r="O52" s="422">
        <v>0</v>
      </c>
    </row>
    <row r="53" spans="1:15" ht="27.75" customHeight="1">
      <c r="A53" s="436" t="s">
        <v>1493</v>
      </c>
      <c r="B53" s="657" t="s">
        <v>1346</v>
      </c>
      <c r="C53" s="657"/>
      <c r="D53" s="657"/>
      <c r="E53" s="657"/>
      <c r="F53" s="657"/>
      <c r="G53" s="657"/>
      <c r="H53" s="657"/>
      <c r="I53" s="433">
        <v>901</v>
      </c>
      <c r="J53" s="435">
        <v>0</v>
      </c>
      <c r="K53" s="434">
        <v>0</v>
      </c>
      <c r="L53" s="433">
        <v>0</v>
      </c>
      <c r="M53" s="432">
        <v>55177.87996</v>
      </c>
      <c r="N53" s="432">
        <v>30221.314</v>
      </c>
      <c r="O53" s="431">
        <v>0</v>
      </c>
    </row>
    <row r="54" spans="1:15" ht="31.5" customHeight="1">
      <c r="A54" s="430"/>
      <c r="B54" s="429"/>
      <c r="C54" s="649" t="s">
        <v>847</v>
      </c>
      <c r="D54" s="649"/>
      <c r="E54" s="649"/>
      <c r="F54" s="649"/>
      <c r="G54" s="649"/>
      <c r="H54" s="649"/>
      <c r="I54" s="424">
        <v>901</v>
      </c>
      <c r="J54" s="426">
        <v>102</v>
      </c>
      <c r="K54" s="425">
        <v>0</v>
      </c>
      <c r="L54" s="424">
        <v>0</v>
      </c>
      <c r="M54" s="423">
        <v>2811.38</v>
      </c>
      <c r="N54" s="423">
        <v>2227.68</v>
      </c>
      <c r="O54" s="422">
        <v>0</v>
      </c>
    </row>
    <row r="55" spans="1:15" ht="17.25" customHeight="1">
      <c r="A55" s="430"/>
      <c r="B55" s="429"/>
      <c r="C55" s="428"/>
      <c r="D55" s="645" t="s">
        <v>860</v>
      </c>
      <c r="E55" s="645"/>
      <c r="F55" s="645"/>
      <c r="G55" s="645"/>
      <c r="H55" s="645"/>
      <c r="I55" s="424">
        <v>901</v>
      </c>
      <c r="J55" s="426">
        <v>102</v>
      </c>
      <c r="K55" s="425">
        <v>20000</v>
      </c>
      <c r="L55" s="424">
        <v>0</v>
      </c>
      <c r="M55" s="423">
        <v>2811.38</v>
      </c>
      <c r="N55" s="423">
        <v>2227.68</v>
      </c>
      <c r="O55" s="422">
        <v>0</v>
      </c>
    </row>
    <row r="56" spans="1:15" ht="17.25" customHeight="1">
      <c r="A56" s="430"/>
      <c r="B56" s="429"/>
      <c r="C56" s="428"/>
      <c r="D56" s="427"/>
      <c r="E56" s="645" t="s">
        <v>513</v>
      </c>
      <c r="F56" s="645"/>
      <c r="G56" s="645"/>
      <c r="H56" s="645"/>
      <c r="I56" s="424">
        <v>901</v>
      </c>
      <c r="J56" s="426">
        <v>102</v>
      </c>
      <c r="K56" s="425">
        <v>20300</v>
      </c>
      <c r="L56" s="424">
        <v>0</v>
      </c>
      <c r="M56" s="423">
        <v>2811.38</v>
      </c>
      <c r="N56" s="423">
        <v>2227.68</v>
      </c>
      <c r="O56" s="422">
        <v>0</v>
      </c>
    </row>
    <row r="57" spans="1:15" ht="17.25" customHeight="1">
      <c r="A57" s="430"/>
      <c r="B57" s="429"/>
      <c r="C57" s="428"/>
      <c r="D57" s="427"/>
      <c r="E57" s="427"/>
      <c r="F57" s="645" t="s">
        <v>512</v>
      </c>
      <c r="G57" s="645"/>
      <c r="H57" s="645"/>
      <c r="I57" s="424">
        <v>901</v>
      </c>
      <c r="J57" s="426">
        <v>102</v>
      </c>
      <c r="K57" s="425">
        <v>20320</v>
      </c>
      <c r="L57" s="424">
        <v>0</v>
      </c>
      <c r="M57" s="423">
        <v>2811.38</v>
      </c>
      <c r="N57" s="423">
        <v>2227.68</v>
      </c>
      <c r="O57" s="422">
        <v>0</v>
      </c>
    </row>
    <row r="58" spans="1:15" ht="17.25" customHeight="1">
      <c r="A58" s="430"/>
      <c r="B58" s="429"/>
      <c r="C58" s="428"/>
      <c r="D58" s="427"/>
      <c r="E58" s="427"/>
      <c r="F58" s="427"/>
      <c r="G58" s="650" t="s">
        <v>858</v>
      </c>
      <c r="H58" s="650"/>
      <c r="I58" s="424">
        <v>901</v>
      </c>
      <c r="J58" s="426">
        <v>102</v>
      </c>
      <c r="K58" s="425">
        <v>20320</v>
      </c>
      <c r="L58" s="424">
        <v>500</v>
      </c>
      <c r="M58" s="423">
        <v>2811.38</v>
      </c>
      <c r="N58" s="423">
        <v>2227.68</v>
      </c>
      <c r="O58" s="422">
        <v>0</v>
      </c>
    </row>
    <row r="59" spans="1:15" ht="46.5" customHeight="1">
      <c r="A59" s="430"/>
      <c r="B59" s="429"/>
      <c r="C59" s="649" t="s">
        <v>845</v>
      </c>
      <c r="D59" s="649"/>
      <c r="E59" s="649"/>
      <c r="F59" s="649"/>
      <c r="G59" s="649"/>
      <c r="H59" s="649"/>
      <c r="I59" s="424">
        <v>901</v>
      </c>
      <c r="J59" s="426">
        <v>104</v>
      </c>
      <c r="K59" s="425">
        <v>0</v>
      </c>
      <c r="L59" s="424">
        <v>0</v>
      </c>
      <c r="M59" s="423">
        <v>47540.565</v>
      </c>
      <c r="N59" s="423">
        <v>27993.634</v>
      </c>
      <c r="O59" s="422">
        <v>0</v>
      </c>
    </row>
    <row r="60" spans="1:15" ht="15.75" customHeight="1">
      <c r="A60" s="430"/>
      <c r="B60" s="429"/>
      <c r="C60" s="428"/>
      <c r="D60" s="645" t="s">
        <v>860</v>
      </c>
      <c r="E60" s="645"/>
      <c r="F60" s="645"/>
      <c r="G60" s="645"/>
      <c r="H60" s="645"/>
      <c r="I60" s="424">
        <v>901</v>
      </c>
      <c r="J60" s="426">
        <v>104</v>
      </c>
      <c r="K60" s="425">
        <v>20000</v>
      </c>
      <c r="L60" s="424">
        <v>0</v>
      </c>
      <c r="M60" s="423">
        <v>47540.565</v>
      </c>
      <c r="N60" s="423">
        <v>27993.634</v>
      </c>
      <c r="O60" s="422">
        <v>0</v>
      </c>
    </row>
    <row r="61" spans="1:15" ht="15.75" customHeight="1">
      <c r="A61" s="430"/>
      <c r="B61" s="429"/>
      <c r="C61" s="428"/>
      <c r="D61" s="427"/>
      <c r="E61" s="645" t="s">
        <v>859</v>
      </c>
      <c r="F61" s="645"/>
      <c r="G61" s="645"/>
      <c r="H61" s="645"/>
      <c r="I61" s="424">
        <v>901</v>
      </c>
      <c r="J61" s="426">
        <v>104</v>
      </c>
      <c r="K61" s="425">
        <v>20400</v>
      </c>
      <c r="L61" s="424">
        <v>0</v>
      </c>
      <c r="M61" s="423">
        <v>47540.565</v>
      </c>
      <c r="N61" s="423">
        <v>27993.634</v>
      </c>
      <c r="O61" s="422">
        <v>0</v>
      </c>
    </row>
    <row r="62" spans="1:15" ht="15.75" customHeight="1">
      <c r="A62" s="430"/>
      <c r="B62" s="429"/>
      <c r="C62" s="428"/>
      <c r="D62" s="427"/>
      <c r="E62" s="427"/>
      <c r="F62" s="645" t="s">
        <v>1346</v>
      </c>
      <c r="G62" s="645"/>
      <c r="H62" s="645"/>
      <c r="I62" s="424">
        <v>901</v>
      </c>
      <c r="J62" s="426">
        <v>104</v>
      </c>
      <c r="K62" s="425">
        <v>20401</v>
      </c>
      <c r="L62" s="424">
        <v>0</v>
      </c>
      <c r="M62" s="423">
        <v>47525.865</v>
      </c>
      <c r="N62" s="423">
        <v>27993.634</v>
      </c>
      <c r="O62" s="422">
        <v>0</v>
      </c>
    </row>
    <row r="63" spans="1:15" ht="17.25" customHeight="1">
      <c r="A63" s="430"/>
      <c r="B63" s="429"/>
      <c r="C63" s="428"/>
      <c r="D63" s="427"/>
      <c r="E63" s="427"/>
      <c r="F63" s="427"/>
      <c r="G63" s="650" t="s">
        <v>858</v>
      </c>
      <c r="H63" s="650"/>
      <c r="I63" s="424">
        <v>901</v>
      </c>
      <c r="J63" s="426">
        <v>104</v>
      </c>
      <c r="K63" s="425">
        <v>20401</v>
      </c>
      <c r="L63" s="424">
        <v>500</v>
      </c>
      <c r="M63" s="423">
        <v>47525.865</v>
      </c>
      <c r="N63" s="423">
        <v>27993.634</v>
      </c>
      <c r="O63" s="422">
        <v>0</v>
      </c>
    </row>
    <row r="64" spans="1:15" ht="45.75" customHeight="1">
      <c r="A64" s="430"/>
      <c r="B64" s="429"/>
      <c r="C64" s="428"/>
      <c r="D64" s="427"/>
      <c r="E64" s="427"/>
      <c r="F64" s="645" t="s">
        <v>511</v>
      </c>
      <c r="G64" s="645"/>
      <c r="H64" s="645"/>
      <c r="I64" s="424">
        <v>901</v>
      </c>
      <c r="J64" s="426">
        <v>104</v>
      </c>
      <c r="K64" s="425">
        <v>20402</v>
      </c>
      <c r="L64" s="424">
        <v>0</v>
      </c>
      <c r="M64" s="423">
        <v>14.7</v>
      </c>
      <c r="N64" s="423">
        <v>0</v>
      </c>
      <c r="O64" s="422">
        <v>0</v>
      </c>
    </row>
    <row r="65" spans="1:15" ht="17.25" customHeight="1">
      <c r="A65" s="430"/>
      <c r="B65" s="429"/>
      <c r="C65" s="428"/>
      <c r="D65" s="427"/>
      <c r="E65" s="427"/>
      <c r="F65" s="427"/>
      <c r="G65" s="650" t="s">
        <v>858</v>
      </c>
      <c r="H65" s="650"/>
      <c r="I65" s="424">
        <v>901</v>
      </c>
      <c r="J65" s="426">
        <v>104</v>
      </c>
      <c r="K65" s="425">
        <v>20402</v>
      </c>
      <c r="L65" s="424">
        <v>500</v>
      </c>
      <c r="M65" s="423">
        <v>14.7</v>
      </c>
      <c r="N65" s="423">
        <v>0</v>
      </c>
      <c r="O65" s="422">
        <v>0</v>
      </c>
    </row>
    <row r="66" spans="1:15" ht="17.25" customHeight="1">
      <c r="A66" s="430"/>
      <c r="B66" s="429"/>
      <c r="C66" s="649" t="s">
        <v>841</v>
      </c>
      <c r="D66" s="649"/>
      <c r="E66" s="649"/>
      <c r="F66" s="649"/>
      <c r="G66" s="649"/>
      <c r="H66" s="649"/>
      <c r="I66" s="424">
        <v>901</v>
      </c>
      <c r="J66" s="426">
        <v>114</v>
      </c>
      <c r="K66" s="425">
        <v>0</v>
      </c>
      <c r="L66" s="424">
        <v>0</v>
      </c>
      <c r="M66" s="423">
        <v>5.3288400000000005</v>
      </c>
      <c r="N66" s="423">
        <v>0</v>
      </c>
      <c r="O66" s="422">
        <v>0</v>
      </c>
    </row>
    <row r="67" spans="1:15" ht="31.5" customHeight="1">
      <c r="A67" s="430"/>
      <c r="B67" s="429"/>
      <c r="C67" s="428"/>
      <c r="D67" s="645" t="s">
        <v>906</v>
      </c>
      <c r="E67" s="645"/>
      <c r="F67" s="645"/>
      <c r="G67" s="645"/>
      <c r="H67" s="645"/>
      <c r="I67" s="424">
        <v>901</v>
      </c>
      <c r="J67" s="426">
        <v>114</v>
      </c>
      <c r="K67" s="425">
        <v>920000</v>
      </c>
      <c r="L67" s="424">
        <v>0</v>
      </c>
      <c r="M67" s="423">
        <v>5.3288400000000005</v>
      </c>
      <c r="N67" s="423">
        <v>0</v>
      </c>
      <c r="O67" s="422">
        <v>0</v>
      </c>
    </row>
    <row r="68" spans="1:15" ht="16.5" customHeight="1">
      <c r="A68" s="430"/>
      <c r="B68" s="429"/>
      <c r="C68" s="428"/>
      <c r="D68" s="427"/>
      <c r="E68" s="645" t="s">
        <v>905</v>
      </c>
      <c r="F68" s="645"/>
      <c r="G68" s="645"/>
      <c r="H68" s="645"/>
      <c r="I68" s="424">
        <v>901</v>
      </c>
      <c r="J68" s="426">
        <v>114</v>
      </c>
      <c r="K68" s="425">
        <v>920300</v>
      </c>
      <c r="L68" s="424">
        <v>0</v>
      </c>
      <c r="M68" s="423">
        <v>5.3288400000000005</v>
      </c>
      <c r="N68" s="423">
        <v>0</v>
      </c>
      <c r="O68" s="422">
        <v>0</v>
      </c>
    </row>
    <row r="69" spans="1:15" ht="28.5" customHeight="1">
      <c r="A69" s="430"/>
      <c r="B69" s="429"/>
      <c r="C69" s="428"/>
      <c r="D69" s="427"/>
      <c r="E69" s="427"/>
      <c r="F69" s="645" t="s">
        <v>510</v>
      </c>
      <c r="G69" s="645"/>
      <c r="H69" s="645"/>
      <c r="I69" s="424">
        <v>901</v>
      </c>
      <c r="J69" s="426">
        <v>114</v>
      </c>
      <c r="K69" s="425">
        <v>920327</v>
      </c>
      <c r="L69" s="424">
        <v>0</v>
      </c>
      <c r="M69" s="423">
        <v>5.3288400000000005</v>
      </c>
      <c r="N69" s="423">
        <v>0</v>
      </c>
      <c r="O69" s="422">
        <v>0</v>
      </c>
    </row>
    <row r="70" spans="1:15" ht="15" customHeight="1">
      <c r="A70" s="430"/>
      <c r="B70" s="429"/>
      <c r="C70" s="428"/>
      <c r="D70" s="427"/>
      <c r="E70" s="427"/>
      <c r="F70" s="427"/>
      <c r="G70" s="650" t="s">
        <v>858</v>
      </c>
      <c r="H70" s="650"/>
      <c r="I70" s="424">
        <v>901</v>
      </c>
      <c r="J70" s="426">
        <v>114</v>
      </c>
      <c r="K70" s="425">
        <v>920327</v>
      </c>
      <c r="L70" s="424">
        <v>500</v>
      </c>
      <c r="M70" s="423">
        <v>5.3288400000000005</v>
      </c>
      <c r="N70" s="423">
        <v>0</v>
      </c>
      <c r="O70" s="422">
        <v>0</v>
      </c>
    </row>
    <row r="71" spans="1:15" ht="15" customHeight="1">
      <c r="A71" s="430"/>
      <c r="B71" s="429"/>
      <c r="C71" s="649" t="s">
        <v>228</v>
      </c>
      <c r="D71" s="649"/>
      <c r="E71" s="649"/>
      <c r="F71" s="649"/>
      <c r="G71" s="649"/>
      <c r="H71" s="649"/>
      <c r="I71" s="424">
        <v>901</v>
      </c>
      <c r="J71" s="426">
        <v>502</v>
      </c>
      <c r="K71" s="425">
        <v>0</v>
      </c>
      <c r="L71" s="424">
        <v>0</v>
      </c>
      <c r="M71" s="423">
        <v>4820.60612</v>
      </c>
      <c r="N71" s="423">
        <v>0</v>
      </c>
      <c r="O71" s="422">
        <v>0</v>
      </c>
    </row>
    <row r="72" spans="1:15" ht="15" customHeight="1">
      <c r="A72" s="430"/>
      <c r="B72" s="429"/>
      <c r="C72" s="428"/>
      <c r="D72" s="645" t="s">
        <v>943</v>
      </c>
      <c r="E72" s="645"/>
      <c r="F72" s="645"/>
      <c r="G72" s="645"/>
      <c r="H72" s="645"/>
      <c r="I72" s="424">
        <v>901</v>
      </c>
      <c r="J72" s="426">
        <v>502</v>
      </c>
      <c r="K72" s="425">
        <v>3510000</v>
      </c>
      <c r="L72" s="424">
        <v>0</v>
      </c>
      <c r="M72" s="423">
        <v>4820.60612</v>
      </c>
      <c r="N72" s="423">
        <v>0</v>
      </c>
      <c r="O72" s="422">
        <v>0</v>
      </c>
    </row>
    <row r="73" spans="1:15" ht="47.25" customHeight="1">
      <c r="A73" s="430"/>
      <c r="B73" s="429"/>
      <c r="C73" s="428"/>
      <c r="D73" s="427"/>
      <c r="E73" s="645" t="s">
        <v>942</v>
      </c>
      <c r="F73" s="645"/>
      <c r="G73" s="645"/>
      <c r="H73" s="645"/>
      <c r="I73" s="424">
        <v>901</v>
      </c>
      <c r="J73" s="426">
        <v>502</v>
      </c>
      <c r="K73" s="425">
        <v>3510200</v>
      </c>
      <c r="L73" s="424">
        <v>0</v>
      </c>
      <c r="M73" s="423">
        <v>4820.60612</v>
      </c>
      <c r="N73" s="423">
        <v>0</v>
      </c>
      <c r="O73" s="422">
        <v>0</v>
      </c>
    </row>
    <row r="74" spans="1:15" ht="16.5" customHeight="1">
      <c r="A74" s="430"/>
      <c r="B74" s="429"/>
      <c r="C74" s="428"/>
      <c r="D74" s="427"/>
      <c r="E74" s="427"/>
      <c r="F74" s="645" t="s">
        <v>509</v>
      </c>
      <c r="G74" s="645"/>
      <c r="H74" s="645"/>
      <c r="I74" s="424">
        <v>901</v>
      </c>
      <c r="J74" s="426">
        <v>502</v>
      </c>
      <c r="K74" s="425">
        <v>3510207</v>
      </c>
      <c r="L74" s="424">
        <v>0</v>
      </c>
      <c r="M74" s="423">
        <v>4820.60612</v>
      </c>
      <c r="N74" s="423">
        <v>0</v>
      </c>
      <c r="O74" s="422">
        <v>0</v>
      </c>
    </row>
    <row r="75" spans="1:15" ht="16.5" customHeight="1">
      <c r="A75" s="430"/>
      <c r="B75" s="429"/>
      <c r="C75" s="428"/>
      <c r="D75" s="427"/>
      <c r="E75" s="427"/>
      <c r="F75" s="427"/>
      <c r="G75" s="650" t="s">
        <v>914</v>
      </c>
      <c r="H75" s="650"/>
      <c r="I75" s="424">
        <v>901</v>
      </c>
      <c r="J75" s="426">
        <v>502</v>
      </c>
      <c r="K75" s="425">
        <v>3510207</v>
      </c>
      <c r="L75" s="424">
        <v>6</v>
      </c>
      <c r="M75" s="423">
        <v>4820.60612</v>
      </c>
      <c r="N75" s="423">
        <v>0</v>
      </c>
      <c r="O75" s="422">
        <v>0</v>
      </c>
    </row>
    <row r="76" spans="1:15" ht="32.25" customHeight="1">
      <c r="A76" s="436" t="s">
        <v>1494</v>
      </c>
      <c r="B76" s="657" t="s">
        <v>1031</v>
      </c>
      <c r="C76" s="657"/>
      <c r="D76" s="657"/>
      <c r="E76" s="657"/>
      <c r="F76" s="657"/>
      <c r="G76" s="657"/>
      <c r="H76" s="657"/>
      <c r="I76" s="433">
        <v>903</v>
      </c>
      <c r="J76" s="435">
        <v>0</v>
      </c>
      <c r="K76" s="434">
        <v>0</v>
      </c>
      <c r="L76" s="433">
        <v>0</v>
      </c>
      <c r="M76" s="432">
        <v>235357.27226</v>
      </c>
      <c r="N76" s="432">
        <v>81498.5462</v>
      </c>
      <c r="O76" s="431">
        <v>12715.647449999999</v>
      </c>
    </row>
    <row r="77" spans="1:15" ht="46.5" customHeight="1">
      <c r="A77" s="430"/>
      <c r="B77" s="429"/>
      <c r="C77" s="649" t="s">
        <v>845</v>
      </c>
      <c r="D77" s="649"/>
      <c r="E77" s="649"/>
      <c r="F77" s="649"/>
      <c r="G77" s="649"/>
      <c r="H77" s="649"/>
      <c r="I77" s="424">
        <v>903</v>
      </c>
      <c r="J77" s="426">
        <v>104</v>
      </c>
      <c r="K77" s="425">
        <v>0</v>
      </c>
      <c r="L77" s="424">
        <v>0</v>
      </c>
      <c r="M77" s="423">
        <v>80284.83045000001</v>
      </c>
      <c r="N77" s="423">
        <v>31151.909</v>
      </c>
      <c r="O77" s="422">
        <v>10.647450000000001</v>
      </c>
    </row>
    <row r="78" spans="1:15" ht="16.5" customHeight="1">
      <c r="A78" s="430"/>
      <c r="B78" s="429"/>
      <c r="C78" s="428"/>
      <c r="D78" s="645" t="s">
        <v>860</v>
      </c>
      <c r="E78" s="645"/>
      <c r="F78" s="645"/>
      <c r="G78" s="645"/>
      <c r="H78" s="645"/>
      <c r="I78" s="424">
        <v>903</v>
      </c>
      <c r="J78" s="426">
        <v>104</v>
      </c>
      <c r="K78" s="425">
        <v>20000</v>
      </c>
      <c r="L78" s="424">
        <v>0</v>
      </c>
      <c r="M78" s="423">
        <v>80284.83045000001</v>
      </c>
      <c r="N78" s="423">
        <v>31151.909</v>
      </c>
      <c r="O78" s="422">
        <v>10.647450000000001</v>
      </c>
    </row>
    <row r="79" spans="1:15" ht="16.5" customHeight="1">
      <c r="A79" s="430"/>
      <c r="B79" s="429"/>
      <c r="C79" s="428"/>
      <c r="D79" s="427"/>
      <c r="E79" s="645" t="s">
        <v>859</v>
      </c>
      <c r="F79" s="645"/>
      <c r="G79" s="645"/>
      <c r="H79" s="645"/>
      <c r="I79" s="424">
        <v>903</v>
      </c>
      <c r="J79" s="426">
        <v>104</v>
      </c>
      <c r="K79" s="425">
        <v>20400</v>
      </c>
      <c r="L79" s="424">
        <v>0</v>
      </c>
      <c r="M79" s="423">
        <v>80284.83045000001</v>
      </c>
      <c r="N79" s="423">
        <v>31151.909</v>
      </c>
      <c r="O79" s="422">
        <v>10.647450000000001</v>
      </c>
    </row>
    <row r="80" spans="1:15" ht="32.25" customHeight="1">
      <c r="A80" s="430"/>
      <c r="B80" s="429"/>
      <c r="C80" s="428"/>
      <c r="D80" s="427"/>
      <c r="E80" s="427"/>
      <c r="F80" s="645" t="s">
        <v>1031</v>
      </c>
      <c r="G80" s="645"/>
      <c r="H80" s="645"/>
      <c r="I80" s="424">
        <v>903</v>
      </c>
      <c r="J80" s="426">
        <v>104</v>
      </c>
      <c r="K80" s="425">
        <v>20405</v>
      </c>
      <c r="L80" s="424">
        <v>0</v>
      </c>
      <c r="M80" s="423">
        <v>80284.83045000001</v>
      </c>
      <c r="N80" s="423">
        <v>31151.909</v>
      </c>
      <c r="O80" s="422">
        <v>10.647450000000001</v>
      </c>
    </row>
    <row r="81" spans="1:15" ht="17.25" customHeight="1">
      <c r="A81" s="430"/>
      <c r="B81" s="429"/>
      <c r="C81" s="428"/>
      <c r="D81" s="427"/>
      <c r="E81" s="427"/>
      <c r="F81" s="427"/>
      <c r="G81" s="650" t="s">
        <v>858</v>
      </c>
      <c r="H81" s="650"/>
      <c r="I81" s="424">
        <v>903</v>
      </c>
      <c r="J81" s="426">
        <v>104</v>
      </c>
      <c r="K81" s="425">
        <v>20405</v>
      </c>
      <c r="L81" s="424">
        <v>500</v>
      </c>
      <c r="M81" s="423">
        <v>80284.83045000001</v>
      </c>
      <c r="N81" s="423">
        <v>31151.909</v>
      </c>
      <c r="O81" s="422">
        <v>10.647450000000001</v>
      </c>
    </row>
    <row r="82" spans="1:15" ht="17.25" customHeight="1">
      <c r="A82" s="430"/>
      <c r="B82" s="429"/>
      <c r="C82" s="649" t="s">
        <v>841</v>
      </c>
      <c r="D82" s="649"/>
      <c r="E82" s="649"/>
      <c r="F82" s="649"/>
      <c r="G82" s="649"/>
      <c r="H82" s="649"/>
      <c r="I82" s="424">
        <v>903</v>
      </c>
      <c r="J82" s="426">
        <v>114</v>
      </c>
      <c r="K82" s="425">
        <v>0</v>
      </c>
      <c r="L82" s="424">
        <v>0</v>
      </c>
      <c r="M82" s="423">
        <v>130191.39704000001</v>
      </c>
      <c r="N82" s="423">
        <v>50346.637200000005</v>
      </c>
      <c r="O82" s="422">
        <v>12705</v>
      </c>
    </row>
    <row r="83" spans="1:15" ht="30" customHeight="1">
      <c r="A83" s="430"/>
      <c r="B83" s="429"/>
      <c r="C83" s="428"/>
      <c r="D83" s="645" t="s">
        <v>906</v>
      </c>
      <c r="E83" s="645"/>
      <c r="F83" s="645"/>
      <c r="G83" s="645"/>
      <c r="H83" s="645"/>
      <c r="I83" s="424">
        <v>903</v>
      </c>
      <c r="J83" s="426">
        <v>114</v>
      </c>
      <c r="K83" s="425">
        <v>920000</v>
      </c>
      <c r="L83" s="424">
        <v>0</v>
      </c>
      <c r="M83" s="423">
        <v>6376.04717</v>
      </c>
      <c r="N83" s="423">
        <v>0</v>
      </c>
      <c r="O83" s="422">
        <v>0</v>
      </c>
    </row>
    <row r="84" spans="1:15" ht="15" customHeight="1">
      <c r="A84" s="430"/>
      <c r="B84" s="429"/>
      <c r="C84" s="428"/>
      <c r="D84" s="427"/>
      <c r="E84" s="645" t="s">
        <v>905</v>
      </c>
      <c r="F84" s="645"/>
      <c r="G84" s="645"/>
      <c r="H84" s="645"/>
      <c r="I84" s="424">
        <v>903</v>
      </c>
      <c r="J84" s="426">
        <v>114</v>
      </c>
      <c r="K84" s="425">
        <v>920300</v>
      </c>
      <c r="L84" s="424">
        <v>0</v>
      </c>
      <c r="M84" s="423">
        <v>6376.04717</v>
      </c>
      <c r="N84" s="423">
        <v>0</v>
      </c>
      <c r="O84" s="422">
        <v>0</v>
      </c>
    </row>
    <row r="85" spans="1:15" ht="15" customHeight="1">
      <c r="A85" s="430"/>
      <c r="B85" s="429"/>
      <c r="C85" s="428"/>
      <c r="D85" s="427"/>
      <c r="E85" s="427"/>
      <c r="F85" s="645" t="s">
        <v>508</v>
      </c>
      <c r="G85" s="645"/>
      <c r="H85" s="645"/>
      <c r="I85" s="424">
        <v>903</v>
      </c>
      <c r="J85" s="426">
        <v>114</v>
      </c>
      <c r="K85" s="425">
        <v>920353</v>
      </c>
      <c r="L85" s="424">
        <v>0</v>
      </c>
      <c r="M85" s="423">
        <v>1257.92123</v>
      </c>
      <c r="N85" s="423">
        <v>0</v>
      </c>
      <c r="O85" s="422">
        <v>0</v>
      </c>
    </row>
    <row r="86" spans="1:15" ht="15" customHeight="1">
      <c r="A86" s="430"/>
      <c r="B86" s="429"/>
      <c r="C86" s="428"/>
      <c r="D86" s="427"/>
      <c r="E86" s="427"/>
      <c r="F86" s="427"/>
      <c r="G86" s="650" t="s">
        <v>858</v>
      </c>
      <c r="H86" s="650"/>
      <c r="I86" s="424">
        <v>903</v>
      </c>
      <c r="J86" s="426">
        <v>114</v>
      </c>
      <c r="K86" s="425">
        <v>920353</v>
      </c>
      <c r="L86" s="424">
        <v>500</v>
      </c>
      <c r="M86" s="423">
        <v>1257.92123</v>
      </c>
      <c r="N86" s="423">
        <v>0</v>
      </c>
      <c r="O86" s="422">
        <v>0</v>
      </c>
    </row>
    <row r="87" spans="1:15" ht="15" customHeight="1">
      <c r="A87" s="430"/>
      <c r="B87" s="429"/>
      <c r="C87" s="428"/>
      <c r="D87" s="427"/>
      <c r="E87" s="427"/>
      <c r="F87" s="645" t="s">
        <v>507</v>
      </c>
      <c r="G87" s="645"/>
      <c r="H87" s="645"/>
      <c r="I87" s="424">
        <v>903</v>
      </c>
      <c r="J87" s="426">
        <v>114</v>
      </c>
      <c r="K87" s="425">
        <v>920361</v>
      </c>
      <c r="L87" s="424">
        <v>0</v>
      </c>
      <c r="M87" s="423">
        <v>1881.25882</v>
      </c>
      <c r="N87" s="423">
        <v>0</v>
      </c>
      <c r="O87" s="422">
        <v>0</v>
      </c>
    </row>
    <row r="88" spans="1:15" ht="15" customHeight="1">
      <c r="A88" s="430"/>
      <c r="B88" s="429"/>
      <c r="C88" s="428"/>
      <c r="D88" s="427"/>
      <c r="E88" s="427"/>
      <c r="F88" s="427"/>
      <c r="G88" s="650" t="s">
        <v>858</v>
      </c>
      <c r="H88" s="650"/>
      <c r="I88" s="424">
        <v>903</v>
      </c>
      <c r="J88" s="426">
        <v>114</v>
      </c>
      <c r="K88" s="425">
        <v>920361</v>
      </c>
      <c r="L88" s="424">
        <v>500</v>
      </c>
      <c r="M88" s="423">
        <v>1881.25882</v>
      </c>
      <c r="N88" s="423">
        <v>0</v>
      </c>
      <c r="O88" s="422">
        <v>0</v>
      </c>
    </row>
    <row r="89" spans="1:15" ht="47.25" customHeight="1">
      <c r="A89" s="430"/>
      <c r="B89" s="429"/>
      <c r="C89" s="428"/>
      <c r="D89" s="427"/>
      <c r="E89" s="427"/>
      <c r="F89" s="645" t="s">
        <v>285</v>
      </c>
      <c r="G89" s="645"/>
      <c r="H89" s="645"/>
      <c r="I89" s="424">
        <v>903</v>
      </c>
      <c r="J89" s="426">
        <v>114</v>
      </c>
      <c r="K89" s="425">
        <v>920364</v>
      </c>
      <c r="L89" s="424">
        <v>0</v>
      </c>
      <c r="M89" s="423">
        <v>3236.86712</v>
      </c>
      <c r="N89" s="423">
        <v>0</v>
      </c>
      <c r="O89" s="422">
        <v>0</v>
      </c>
    </row>
    <row r="90" spans="1:15" ht="17.25" customHeight="1">
      <c r="A90" s="430"/>
      <c r="B90" s="429"/>
      <c r="C90" s="428"/>
      <c r="D90" s="427"/>
      <c r="E90" s="427"/>
      <c r="F90" s="427"/>
      <c r="G90" s="650" t="s">
        <v>858</v>
      </c>
      <c r="H90" s="650"/>
      <c r="I90" s="424">
        <v>903</v>
      </c>
      <c r="J90" s="426">
        <v>114</v>
      </c>
      <c r="K90" s="425">
        <v>920364</v>
      </c>
      <c r="L90" s="424">
        <v>500</v>
      </c>
      <c r="M90" s="423">
        <v>3236.86712</v>
      </c>
      <c r="N90" s="423">
        <v>0</v>
      </c>
      <c r="O90" s="422">
        <v>0</v>
      </c>
    </row>
    <row r="91" spans="1:15" ht="17.25" customHeight="1">
      <c r="A91" s="430"/>
      <c r="B91" s="429"/>
      <c r="C91" s="428"/>
      <c r="D91" s="645" t="s">
        <v>903</v>
      </c>
      <c r="E91" s="645"/>
      <c r="F91" s="645"/>
      <c r="G91" s="645"/>
      <c r="H91" s="645"/>
      <c r="I91" s="424">
        <v>903</v>
      </c>
      <c r="J91" s="426">
        <v>114</v>
      </c>
      <c r="K91" s="425">
        <v>930000</v>
      </c>
      <c r="L91" s="424">
        <v>0</v>
      </c>
      <c r="M91" s="423">
        <v>100109.61642</v>
      </c>
      <c r="N91" s="423">
        <v>45375.7572</v>
      </c>
      <c r="O91" s="422">
        <v>12705</v>
      </c>
    </row>
    <row r="92" spans="1:15" ht="17.25" customHeight="1">
      <c r="A92" s="430"/>
      <c r="B92" s="429"/>
      <c r="C92" s="428"/>
      <c r="D92" s="427"/>
      <c r="E92" s="645" t="s">
        <v>866</v>
      </c>
      <c r="F92" s="645"/>
      <c r="G92" s="645"/>
      <c r="H92" s="645"/>
      <c r="I92" s="424">
        <v>903</v>
      </c>
      <c r="J92" s="426">
        <v>114</v>
      </c>
      <c r="K92" s="425">
        <v>939900</v>
      </c>
      <c r="L92" s="424">
        <v>0</v>
      </c>
      <c r="M92" s="423">
        <v>100109.61642</v>
      </c>
      <c r="N92" s="423">
        <v>45375.7572</v>
      </c>
      <c r="O92" s="422">
        <v>12705</v>
      </c>
    </row>
    <row r="93" spans="1:15" ht="32.25" customHeight="1">
      <c r="A93" s="430"/>
      <c r="B93" s="429"/>
      <c r="C93" s="428"/>
      <c r="D93" s="427"/>
      <c r="E93" s="427"/>
      <c r="F93" s="645" t="s">
        <v>506</v>
      </c>
      <c r="G93" s="645"/>
      <c r="H93" s="645"/>
      <c r="I93" s="424">
        <v>903</v>
      </c>
      <c r="J93" s="426">
        <v>114</v>
      </c>
      <c r="K93" s="425">
        <v>939910</v>
      </c>
      <c r="L93" s="424">
        <v>0</v>
      </c>
      <c r="M93" s="423">
        <v>23386.46675</v>
      </c>
      <c r="N93" s="423">
        <v>17017.7172</v>
      </c>
      <c r="O93" s="422">
        <v>0</v>
      </c>
    </row>
    <row r="94" spans="1:15" ht="15" customHeight="1">
      <c r="A94" s="430"/>
      <c r="B94" s="429"/>
      <c r="C94" s="428"/>
      <c r="D94" s="427"/>
      <c r="E94" s="427"/>
      <c r="F94" s="427"/>
      <c r="G94" s="650" t="s">
        <v>861</v>
      </c>
      <c r="H94" s="650"/>
      <c r="I94" s="424">
        <v>903</v>
      </c>
      <c r="J94" s="426">
        <v>114</v>
      </c>
      <c r="K94" s="425">
        <v>939910</v>
      </c>
      <c r="L94" s="424">
        <v>1</v>
      </c>
      <c r="M94" s="423">
        <v>23386.46675</v>
      </c>
      <c r="N94" s="423">
        <v>17017.7172</v>
      </c>
      <c r="O94" s="422">
        <v>0</v>
      </c>
    </row>
    <row r="95" spans="1:15" ht="32.25" customHeight="1">
      <c r="A95" s="430"/>
      <c r="B95" s="429"/>
      <c r="C95" s="428"/>
      <c r="D95" s="427"/>
      <c r="E95" s="427"/>
      <c r="F95" s="645" t="s">
        <v>505</v>
      </c>
      <c r="G95" s="645"/>
      <c r="H95" s="645"/>
      <c r="I95" s="424">
        <v>903</v>
      </c>
      <c r="J95" s="426">
        <v>114</v>
      </c>
      <c r="K95" s="425">
        <v>939917</v>
      </c>
      <c r="L95" s="424">
        <v>0</v>
      </c>
      <c r="M95" s="423">
        <v>76723.14967</v>
      </c>
      <c r="N95" s="423">
        <v>28358.04</v>
      </c>
      <c r="O95" s="422">
        <v>12705</v>
      </c>
    </row>
    <row r="96" spans="1:15" ht="14.25" customHeight="1">
      <c r="A96" s="430"/>
      <c r="B96" s="429"/>
      <c r="C96" s="428"/>
      <c r="D96" s="427"/>
      <c r="E96" s="427"/>
      <c r="F96" s="427"/>
      <c r="G96" s="650" t="s">
        <v>861</v>
      </c>
      <c r="H96" s="650"/>
      <c r="I96" s="424">
        <v>903</v>
      </c>
      <c r="J96" s="426">
        <v>114</v>
      </c>
      <c r="K96" s="425">
        <v>939917</v>
      </c>
      <c r="L96" s="424">
        <v>1</v>
      </c>
      <c r="M96" s="423">
        <v>76723.14967</v>
      </c>
      <c r="N96" s="423">
        <v>28358.04</v>
      </c>
      <c r="O96" s="422">
        <v>12705</v>
      </c>
    </row>
    <row r="97" spans="1:15" ht="32.25" customHeight="1">
      <c r="A97" s="430"/>
      <c r="B97" s="429"/>
      <c r="C97" s="428"/>
      <c r="D97" s="645" t="s">
        <v>881</v>
      </c>
      <c r="E97" s="645"/>
      <c r="F97" s="645"/>
      <c r="G97" s="645"/>
      <c r="H97" s="645"/>
      <c r="I97" s="424">
        <v>903</v>
      </c>
      <c r="J97" s="426">
        <v>114</v>
      </c>
      <c r="K97" s="425">
        <v>4400000</v>
      </c>
      <c r="L97" s="424">
        <v>0</v>
      </c>
      <c r="M97" s="423">
        <v>6755.73242</v>
      </c>
      <c r="N97" s="423">
        <v>4970.88</v>
      </c>
      <c r="O97" s="422">
        <v>0</v>
      </c>
    </row>
    <row r="98" spans="1:15" ht="17.25" customHeight="1">
      <c r="A98" s="430"/>
      <c r="B98" s="429"/>
      <c r="C98" s="428"/>
      <c r="D98" s="427"/>
      <c r="E98" s="645" t="s">
        <v>866</v>
      </c>
      <c r="F98" s="645"/>
      <c r="G98" s="645"/>
      <c r="H98" s="645"/>
      <c r="I98" s="424">
        <v>903</v>
      </c>
      <c r="J98" s="426">
        <v>114</v>
      </c>
      <c r="K98" s="425">
        <v>4409900</v>
      </c>
      <c r="L98" s="424">
        <v>0</v>
      </c>
      <c r="M98" s="423">
        <v>6755.73242</v>
      </c>
      <c r="N98" s="423">
        <v>4970.88</v>
      </c>
      <c r="O98" s="422">
        <v>0</v>
      </c>
    </row>
    <row r="99" spans="1:15" ht="17.25" customHeight="1">
      <c r="A99" s="430"/>
      <c r="B99" s="429"/>
      <c r="C99" s="428"/>
      <c r="D99" s="427"/>
      <c r="E99" s="427"/>
      <c r="F99" s="645" t="s">
        <v>504</v>
      </c>
      <c r="G99" s="645"/>
      <c r="H99" s="645"/>
      <c r="I99" s="424">
        <v>903</v>
      </c>
      <c r="J99" s="426">
        <v>114</v>
      </c>
      <c r="K99" s="425">
        <v>4409909</v>
      </c>
      <c r="L99" s="424">
        <v>0</v>
      </c>
      <c r="M99" s="423">
        <v>6755.73242</v>
      </c>
      <c r="N99" s="423">
        <v>4970.88</v>
      </c>
      <c r="O99" s="422">
        <v>0</v>
      </c>
    </row>
    <row r="100" spans="1:15" ht="17.25" customHeight="1">
      <c r="A100" s="430"/>
      <c r="B100" s="429"/>
      <c r="C100" s="428"/>
      <c r="D100" s="427"/>
      <c r="E100" s="427"/>
      <c r="F100" s="427"/>
      <c r="G100" s="650" t="s">
        <v>861</v>
      </c>
      <c r="H100" s="650"/>
      <c r="I100" s="424">
        <v>903</v>
      </c>
      <c r="J100" s="426">
        <v>114</v>
      </c>
      <c r="K100" s="425">
        <v>4409909</v>
      </c>
      <c r="L100" s="424">
        <v>1</v>
      </c>
      <c r="M100" s="423">
        <v>6755.73242</v>
      </c>
      <c r="N100" s="423">
        <v>4970.88</v>
      </c>
      <c r="O100" s="422">
        <v>0</v>
      </c>
    </row>
    <row r="101" spans="1:15" ht="17.25" customHeight="1">
      <c r="A101" s="430"/>
      <c r="B101" s="429"/>
      <c r="C101" s="428"/>
      <c r="D101" s="645" t="s">
        <v>865</v>
      </c>
      <c r="E101" s="645"/>
      <c r="F101" s="645"/>
      <c r="G101" s="645"/>
      <c r="H101" s="645"/>
      <c r="I101" s="424">
        <v>903</v>
      </c>
      <c r="J101" s="426">
        <v>114</v>
      </c>
      <c r="K101" s="425">
        <v>7950000</v>
      </c>
      <c r="L101" s="424">
        <v>0</v>
      </c>
      <c r="M101" s="423">
        <v>16950.00103</v>
      </c>
      <c r="N101" s="423">
        <v>0</v>
      </c>
      <c r="O101" s="422">
        <v>0</v>
      </c>
    </row>
    <row r="102" spans="1:15" ht="30.75" customHeight="1">
      <c r="A102" s="430"/>
      <c r="B102" s="429"/>
      <c r="C102" s="428"/>
      <c r="D102" s="427"/>
      <c r="E102" s="427"/>
      <c r="F102" s="645" t="s">
        <v>498</v>
      </c>
      <c r="G102" s="645"/>
      <c r="H102" s="645"/>
      <c r="I102" s="424">
        <v>903</v>
      </c>
      <c r="J102" s="426">
        <v>114</v>
      </c>
      <c r="K102" s="425">
        <v>7950035</v>
      </c>
      <c r="L102" s="424">
        <v>0</v>
      </c>
      <c r="M102" s="423">
        <v>16950.00103</v>
      </c>
      <c r="N102" s="423">
        <v>0</v>
      </c>
      <c r="O102" s="422">
        <v>0</v>
      </c>
    </row>
    <row r="103" spans="1:15" ht="15.75" customHeight="1">
      <c r="A103" s="430"/>
      <c r="B103" s="429"/>
      <c r="C103" s="428"/>
      <c r="D103" s="427"/>
      <c r="E103" s="427"/>
      <c r="F103" s="427"/>
      <c r="G103" s="650" t="s">
        <v>858</v>
      </c>
      <c r="H103" s="650"/>
      <c r="I103" s="424">
        <v>903</v>
      </c>
      <c r="J103" s="426">
        <v>114</v>
      </c>
      <c r="K103" s="425">
        <v>7950035</v>
      </c>
      <c r="L103" s="424">
        <v>500</v>
      </c>
      <c r="M103" s="423">
        <v>16950.00103</v>
      </c>
      <c r="N103" s="423">
        <v>0</v>
      </c>
      <c r="O103" s="422">
        <v>0</v>
      </c>
    </row>
    <row r="104" spans="1:15" ht="15.75" customHeight="1">
      <c r="A104" s="430"/>
      <c r="B104" s="429"/>
      <c r="C104" s="649" t="s">
        <v>236</v>
      </c>
      <c r="D104" s="649"/>
      <c r="E104" s="649"/>
      <c r="F104" s="649"/>
      <c r="G104" s="649"/>
      <c r="H104" s="649"/>
      <c r="I104" s="424">
        <v>903</v>
      </c>
      <c r="J104" s="426">
        <v>302</v>
      </c>
      <c r="K104" s="425">
        <v>0</v>
      </c>
      <c r="L104" s="424">
        <v>0</v>
      </c>
      <c r="M104" s="423">
        <v>73.45103</v>
      </c>
      <c r="N104" s="423">
        <v>0</v>
      </c>
      <c r="O104" s="422">
        <v>0</v>
      </c>
    </row>
    <row r="105" spans="1:15" ht="15.75" customHeight="1">
      <c r="A105" s="430"/>
      <c r="B105" s="429"/>
      <c r="C105" s="428"/>
      <c r="D105" s="645" t="s">
        <v>503</v>
      </c>
      <c r="E105" s="645"/>
      <c r="F105" s="645"/>
      <c r="G105" s="645"/>
      <c r="H105" s="645"/>
      <c r="I105" s="424">
        <v>903</v>
      </c>
      <c r="J105" s="426">
        <v>302</v>
      </c>
      <c r="K105" s="425">
        <v>2020000</v>
      </c>
      <c r="L105" s="424">
        <v>0</v>
      </c>
      <c r="M105" s="423">
        <v>73.45103</v>
      </c>
      <c r="N105" s="423">
        <v>0</v>
      </c>
      <c r="O105" s="422">
        <v>0</v>
      </c>
    </row>
    <row r="106" spans="1:15" ht="15.75" customHeight="1">
      <c r="A106" s="430"/>
      <c r="B106" s="429"/>
      <c r="C106" s="428"/>
      <c r="D106" s="427"/>
      <c r="E106" s="645" t="s">
        <v>503</v>
      </c>
      <c r="F106" s="645"/>
      <c r="G106" s="645"/>
      <c r="H106" s="645"/>
      <c r="I106" s="424">
        <v>903</v>
      </c>
      <c r="J106" s="426">
        <v>302</v>
      </c>
      <c r="K106" s="425">
        <v>2020000</v>
      </c>
      <c r="L106" s="424">
        <v>0</v>
      </c>
      <c r="M106" s="423">
        <v>73.45103</v>
      </c>
      <c r="N106" s="423">
        <v>0</v>
      </c>
      <c r="O106" s="422">
        <v>0</v>
      </c>
    </row>
    <row r="107" spans="1:15" ht="58.5" customHeight="1">
      <c r="A107" s="430"/>
      <c r="B107" s="429"/>
      <c r="C107" s="428"/>
      <c r="D107" s="427"/>
      <c r="E107" s="427"/>
      <c r="F107" s="645" t="s">
        <v>40</v>
      </c>
      <c r="G107" s="645"/>
      <c r="H107" s="645"/>
      <c r="I107" s="424">
        <v>903</v>
      </c>
      <c r="J107" s="426">
        <v>302</v>
      </c>
      <c r="K107" s="425">
        <v>2020001</v>
      </c>
      <c r="L107" s="424">
        <v>0</v>
      </c>
      <c r="M107" s="423">
        <v>73.45103</v>
      </c>
      <c r="N107" s="423">
        <v>0</v>
      </c>
      <c r="O107" s="422">
        <v>0</v>
      </c>
    </row>
    <row r="108" spans="1:15" ht="32.25" customHeight="1">
      <c r="A108" s="430"/>
      <c r="B108" s="429"/>
      <c r="C108" s="428"/>
      <c r="D108" s="427"/>
      <c r="E108" s="427"/>
      <c r="F108" s="427"/>
      <c r="G108" s="650" t="s">
        <v>502</v>
      </c>
      <c r="H108" s="650"/>
      <c r="I108" s="424">
        <v>903</v>
      </c>
      <c r="J108" s="426">
        <v>302</v>
      </c>
      <c r="K108" s="425">
        <v>2020001</v>
      </c>
      <c r="L108" s="424">
        <v>14</v>
      </c>
      <c r="M108" s="423">
        <v>73.45103</v>
      </c>
      <c r="N108" s="423">
        <v>0</v>
      </c>
      <c r="O108" s="422">
        <v>0</v>
      </c>
    </row>
    <row r="109" spans="1:15" ht="18" customHeight="1">
      <c r="A109" s="430"/>
      <c r="B109" s="429"/>
      <c r="C109" s="649" t="s">
        <v>222</v>
      </c>
      <c r="D109" s="649"/>
      <c r="E109" s="649"/>
      <c r="F109" s="649"/>
      <c r="G109" s="649"/>
      <c r="H109" s="649"/>
      <c r="I109" s="424">
        <v>903</v>
      </c>
      <c r="J109" s="426">
        <v>709</v>
      </c>
      <c r="K109" s="425">
        <v>0</v>
      </c>
      <c r="L109" s="424">
        <v>0</v>
      </c>
      <c r="M109" s="423">
        <v>16267.742940000002</v>
      </c>
      <c r="N109" s="423">
        <v>0</v>
      </c>
      <c r="O109" s="422">
        <v>0</v>
      </c>
    </row>
    <row r="110" spans="1:15" ht="18" customHeight="1">
      <c r="A110" s="430"/>
      <c r="B110" s="429"/>
      <c r="C110" s="428"/>
      <c r="D110" s="645" t="s">
        <v>342</v>
      </c>
      <c r="E110" s="645"/>
      <c r="F110" s="645"/>
      <c r="G110" s="645"/>
      <c r="H110" s="645"/>
      <c r="I110" s="424">
        <v>903</v>
      </c>
      <c r="J110" s="426">
        <v>709</v>
      </c>
      <c r="K110" s="425">
        <v>4360000</v>
      </c>
      <c r="L110" s="424">
        <v>0</v>
      </c>
      <c r="M110" s="423">
        <v>13717.742520000002</v>
      </c>
      <c r="N110" s="423">
        <v>0</v>
      </c>
      <c r="O110" s="422">
        <v>0</v>
      </c>
    </row>
    <row r="111" spans="1:15" ht="18" customHeight="1">
      <c r="A111" s="430"/>
      <c r="B111" s="429"/>
      <c r="C111" s="428"/>
      <c r="D111" s="427"/>
      <c r="E111" s="645" t="s">
        <v>501</v>
      </c>
      <c r="F111" s="645"/>
      <c r="G111" s="645"/>
      <c r="H111" s="645"/>
      <c r="I111" s="424">
        <v>903</v>
      </c>
      <c r="J111" s="426">
        <v>709</v>
      </c>
      <c r="K111" s="425">
        <v>4361000</v>
      </c>
      <c r="L111" s="424">
        <v>0</v>
      </c>
      <c r="M111" s="423">
        <v>13717.742520000002</v>
      </c>
      <c r="N111" s="423">
        <v>0</v>
      </c>
      <c r="O111" s="422">
        <v>0</v>
      </c>
    </row>
    <row r="112" spans="1:15" ht="44.25" customHeight="1">
      <c r="A112" s="430"/>
      <c r="B112" s="429"/>
      <c r="C112" s="428"/>
      <c r="D112" s="427"/>
      <c r="E112" s="427"/>
      <c r="F112" s="645" t="s">
        <v>41</v>
      </c>
      <c r="G112" s="645"/>
      <c r="H112" s="645"/>
      <c r="I112" s="424">
        <v>903</v>
      </c>
      <c r="J112" s="426">
        <v>709</v>
      </c>
      <c r="K112" s="425">
        <v>4361002</v>
      </c>
      <c r="L112" s="424">
        <v>0</v>
      </c>
      <c r="M112" s="423">
        <v>13717.742520000002</v>
      </c>
      <c r="N112" s="423">
        <v>0</v>
      </c>
      <c r="O112" s="422">
        <v>0</v>
      </c>
    </row>
    <row r="113" spans="1:15" ht="16.5" customHeight="1">
      <c r="A113" s="430"/>
      <c r="B113" s="429"/>
      <c r="C113" s="428"/>
      <c r="D113" s="427"/>
      <c r="E113" s="427"/>
      <c r="F113" s="427"/>
      <c r="G113" s="650" t="s">
        <v>909</v>
      </c>
      <c r="H113" s="650"/>
      <c r="I113" s="424">
        <v>903</v>
      </c>
      <c r="J113" s="426">
        <v>709</v>
      </c>
      <c r="K113" s="425">
        <v>4361002</v>
      </c>
      <c r="L113" s="424">
        <v>18</v>
      </c>
      <c r="M113" s="423">
        <v>13717.742520000002</v>
      </c>
      <c r="N113" s="423">
        <v>0</v>
      </c>
      <c r="O113" s="422">
        <v>0</v>
      </c>
    </row>
    <row r="114" spans="1:15" ht="16.5" customHeight="1">
      <c r="A114" s="430"/>
      <c r="B114" s="429"/>
      <c r="C114" s="428"/>
      <c r="D114" s="645" t="s">
        <v>865</v>
      </c>
      <c r="E114" s="645"/>
      <c r="F114" s="645"/>
      <c r="G114" s="645"/>
      <c r="H114" s="645"/>
      <c r="I114" s="424">
        <v>903</v>
      </c>
      <c r="J114" s="426">
        <v>709</v>
      </c>
      <c r="K114" s="425">
        <v>7950000</v>
      </c>
      <c r="L114" s="424">
        <v>0</v>
      </c>
      <c r="M114" s="423">
        <v>2550.00042</v>
      </c>
      <c r="N114" s="423">
        <v>0</v>
      </c>
      <c r="O114" s="422">
        <v>0</v>
      </c>
    </row>
    <row r="115" spans="1:15" ht="27.75" customHeight="1">
      <c r="A115" s="430"/>
      <c r="B115" s="429"/>
      <c r="C115" s="428"/>
      <c r="D115" s="427"/>
      <c r="E115" s="427"/>
      <c r="F115" s="645" t="s">
        <v>498</v>
      </c>
      <c r="G115" s="645"/>
      <c r="H115" s="645"/>
      <c r="I115" s="424">
        <v>903</v>
      </c>
      <c r="J115" s="426">
        <v>709</v>
      </c>
      <c r="K115" s="425">
        <v>7950035</v>
      </c>
      <c r="L115" s="424">
        <v>0</v>
      </c>
      <c r="M115" s="423">
        <v>2550.00042</v>
      </c>
      <c r="N115" s="423">
        <v>0</v>
      </c>
      <c r="O115" s="422">
        <v>0</v>
      </c>
    </row>
    <row r="116" spans="1:15" ht="18" customHeight="1">
      <c r="A116" s="430"/>
      <c r="B116" s="429"/>
      <c r="C116" s="428"/>
      <c r="D116" s="427"/>
      <c r="E116" s="427"/>
      <c r="F116" s="427"/>
      <c r="G116" s="650" t="s">
        <v>858</v>
      </c>
      <c r="H116" s="650"/>
      <c r="I116" s="424">
        <v>903</v>
      </c>
      <c r="J116" s="426">
        <v>709</v>
      </c>
      <c r="K116" s="425">
        <v>7950035</v>
      </c>
      <c r="L116" s="424">
        <v>500</v>
      </c>
      <c r="M116" s="423">
        <v>2550.00042</v>
      </c>
      <c r="N116" s="423">
        <v>0</v>
      </c>
      <c r="O116" s="422">
        <v>0</v>
      </c>
    </row>
    <row r="117" spans="1:15" ht="32.25" customHeight="1">
      <c r="A117" s="430"/>
      <c r="B117" s="429"/>
      <c r="C117" s="649" t="s">
        <v>219</v>
      </c>
      <c r="D117" s="649"/>
      <c r="E117" s="649"/>
      <c r="F117" s="649"/>
      <c r="G117" s="649"/>
      <c r="H117" s="649"/>
      <c r="I117" s="424">
        <v>903</v>
      </c>
      <c r="J117" s="426">
        <v>806</v>
      </c>
      <c r="K117" s="425">
        <v>0</v>
      </c>
      <c r="L117" s="424">
        <v>0</v>
      </c>
      <c r="M117" s="423">
        <v>200.00009</v>
      </c>
      <c r="N117" s="423">
        <v>0</v>
      </c>
      <c r="O117" s="422">
        <v>0</v>
      </c>
    </row>
    <row r="118" spans="1:15" ht="15.75" customHeight="1">
      <c r="A118" s="430"/>
      <c r="B118" s="429"/>
      <c r="C118" s="428"/>
      <c r="D118" s="645" t="s">
        <v>865</v>
      </c>
      <c r="E118" s="645"/>
      <c r="F118" s="645"/>
      <c r="G118" s="645"/>
      <c r="H118" s="645"/>
      <c r="I118" s="424">
        <v>903</v>
      </c>
      <c r="J118" s="426">
        <v>806</v>
      </c>
      <c r="K118" s="425">
        <v>7950000</v>
      </c>
      <c r="L118" s="424">
        <v>0</v>
      </c>
      <c r="M118" s="423">
        <v>200.00009</v>
      </c>
      <c r="N118" s="423">
        <v>0</v>
      </c>
      <c r="O118" s="422">
        <v>0</v>
      </c>
    </row>
    <row r="119" spans="1:15" ht="39.75" customHeight="1">
      <c r="A119" s="430"/>
      <c r="B119" s="429"/>
      <c r="C119" s="428"/>
      <c r="D119" s="427"/>
      <c r="E119" s="427"/>
      <c r="F119" s="645" t="s">
        <v>498</v>
      </c>
      <c r="G119" s="645"/>
      <c r="H119" s="645"/>
      <c r="I119" s="424">
        <v>903</v>
      </c>
      <c r="J119" s="426">
        <v>806</v>
      </c>
      <c r="K119" s="425">
        <v>7950035</v>
      </c>
      <c r="L119" s="424">
        <v>0</v>
      </c>
      <c r="M119" s="423">
        <v>200.00009</v>
      </c>
      <c r="N119" s="423">
        <v>0</v>
      </c>
      <c r="O119" s="422">
        <v>0</v>
      </c>
    </row>
    <row r="120" spans="1:15" ht="15.75" customHeight="1">
      <c r="A120" s="430"/>
      <c r="B120" s="429"/>
      <c r="C120" s="428"/>
      <c r="D120" s="427"/>
      <c r="E120" s="427"/>
      <c r="F120" s="427"/>
      <c r="G120" s="650" t="s">
        <v>858</v>
      </c>
      <c r="H120" s="650"/>
      <c r="I120" s="424">
        <v>903</v>
      </c>
      <c r="J120" s="426">
        <v>806</v>
      </c>
      <c r="K120" s="425">
        <v>7950035</v>
      </c>
      <c r="L120" s="424">
        <v>500</v>
      </c>
      <c r="M120" s="423">
        <v>200.00009</v>
      </c>
      <c r="N120" s="423">
        <v>0</v>
      </c>
      <c r="O120" s="422">
        <v>0</v>
      </c>
    </row>
    <row r="121" spans="1:15" ht="32.25" customHeight="1">
      <c r="A121" s="430"/>
      <c r="B121" s="429"/>
      <c r="C121" s="649" t="s">
        <v>212</v>
      </c>
      <c r="D121" s="649"/>
      <c r="E121" s="649"/>
      <c r="F121" s="649"/>
      <c r="G121" s="649"/>
      <c r="H121" s="649"/>
      <c r="I121" s="424">
        <v>903</v>
      </c>
      <c r="J121" s="426">
        <v>910</v>
      </c>
      <c r="K121" s="425">
        <v>0</v>
      </c>
      <c r="L121" s="424">
        <v>0</v>
      </c>
      <c r="M121" s="423">
        <v>6639.84584</v>
      </c>
      <c r="N121" s="423">
        <v>0</v>
      </c>
      <c r="O121" s="422">
        <v>0</v>
      </c>
    </row>
    <row r="122" spans="1:15" ht="33" customHeight="1">
      <c r="A122" s="430"/>
      <c r="B122" s="429"/>
      <c r="C122" s="428"/>
      <c r="D122" s="645" t="s">
        <v>913</v>
      </c>
      <c r="E122" s="645"/>
      <c r="F122" s="645"/>
      <c r="G122" s="645"/>
      <c r="H122" s="645"/>
      <c r="I122" s="424">
        <v>903</v>
      </c>
      <c r="J122" s="426">
        <v>910</v>
      </c>
      <c r="K122" s="425">
        <v>4850000</v>
      </c>
      <c r="L122" s="424">
        <v>0</v>
      </c>
      <c r="M122" s="423">
        <v>1849.84399</v>
      </c>
      <c r="N122" s="423">
        <v>0</v>
      </c>
      <c r="O122" s="422">
        <v>0</v>
      </c>
    </row>
    <row r="123" spans="1:15" ht="32.25" customHeight="1">
      <c r="A123" s="430"/>
      <c r="B123" s="429"/>
      <c r="C123" s="428"/>
      <c r="D123" s="427"/>
      <c r="E123" s="645" t="s">
        <v>912</v>
      </c>
      <c r="F123" s="645"/>
      <c r="G123" s="645"/>
      <c r="H123" s="645"/>
      <c r="I123" s="424">
        <v>903</v>
      </c>
      <c r="J123" s="426">
        <v>910</v>
      </c>
      <c r="K123" s="425">
        <v>4859700</v>
      </c>
      <c r="L123" s="424">
        <v>0</v>
      </c>
      <c r="M123" s="423">
        <v>1849.84399</v>
      </c>
      <c r="N123" s="423">
        <v>0</v>
      </c>
      <c r="O123" s="422">
        <v>0</v>
      </c>
    </row>
    <row r="124" spans="1:15" ht="32.25" customHeight="1">
      <c r="A124" s="430"/>
      <c r="B124" s="429"/>
      <c r="C124" s="428"/>
      <c r="D124" s="427"/>
      <c r="E124" s="427"/>
      <c r="F124" s="645" t="s">
        <v>500</v>
      </c>
      <c r="G124" s="645"/>
      <c r="H124" s="645"/>
      <c r="I124" s="424">
        <v>903</v>
      </c>
      <c r="J124" s="426">
        <v>910</v>
      </c>
      <c r="K124" s="425">
        <v>4859706</v>
      </c>
      <c r="L124" s="424">
        <v>0</v>
      </c>
      <c r="M124" s="423">
        <v>1849.84399</v>
      </c>
      <c r="N124" s="423">
        <v>0</v>
      </c>
      <c r="O124" s="422">
        <v>0</v>
      </c>
    </row>
    <row r="125" spans="1:15" ht="19.5" customHeight="1">
      <c r="A125" s="430"/>
      <c r="B125" s="429"/>
      <c r="C125" s="428"/>
      <c r="D125" s="427"/>
      <c r="E125" s="427"/>
      <c r="F125" s="427"/>
      <c r="G125" s="650" t="s">
        <v>858</v>
      </c>
      <c r="H125" s="650"/>
      <c r="I125" s="424">
        <v>903</v>
      </c>
      <c r="J125" s="426">
        <v>910</v>
      </c>
      <c r="K125" s="425">
        <v>4859706</v>
      </c>
      <c r="L125" s="424">
        <v>500</v>
      </c>
      <c r="M125" s="423">
        <v>1849.84399</v>
      </c>
      <c r="N125" s="423">
        <v>0</v>
      </c>
      <c r="O125" s="422">
        <v>0</v>
      </c>
    </row>
    <row r="126" spans="1:15" ht="19.5" customHeight="1">
      <c r="A126" s="430"/>
      <c r="B126" s="429"/>
      <c r="C126" s="428"/>
      <c r="D126" s="645" t="s">
        <v>865</v>
      </c>
      <c r="E126" s="645"/>
      <c r="F126" s="645"/>
      <c r="G126" s="645"/>
      <c r="H126" s="645"/>
      <c r="I126" s="424">
        <v>903</v>
      </c>
      <c r="J126" s="426">
        <v>910</v>
      </c>
      <c r="K126" s="425">
        <v>7950000</v>
      </c>
      <c r="L126" s="424">
        <v>0</v>
      </c>
      <c r="M126" s="423">
        <v>4790.00185</v>
      </c>
      <c r="N126" s="423">
        <v>0</v>
      </c>
      <c r="O126" s="422">
        <v>0</v>
      </c>
    </row>
    <row r="127" spans="1:15" ht="29.25" customHeight="1">
      <c r="A127" s="430"/>
      <c r="B127" s="429"/>
      <c r="C127" s="428"/>
      <c r="D127" s="427"/>
      <c r="E127" s="427"/>
      <c r="F127" s="645" t="s">
        <v>498</v>
      </c>
      <c r="G127" s="645"/>
      <c r="H127" s="645"/>
      <c r="I127" s="424">
        <v>903</v>
      </c>
      <c r="J127" s="426">
        <v>910</v>
      </c>
      <c r="K127" s="425">
        <v>7950035</v>
      </c>
      <c r="L127" s="424">
        <v>0</v>
      </c>
      <c r="M127" s="423">
        <v>4790.00185</v>
      </c>
      <c r="N127" s="423">
        <v>0</v>
      </c>
      <c r="O127" s="422">
        <v>0</v>
      </c>
    </row>
    <row r="128" spans="1:15" ht="15.75" customHeight="1">
      <c r="A128" s="430"/>
      <c r="B128" s="429"/>
      <c r="C128" s="428"/>
      <c r="D128" s="427"/>
      <c r="E128" s="427"/>
      <c r="F128" s="427"/>
      <c r="G128" s="650" t="s">
        <v>858</v>
      </c>
      <c r="H128" s="650"/>
      <c r="I128" s="424">
        <v>903</v>
      </c>
      <c r="J128" s="426">
        <v>910</v>
      </c>
      <c r="K128" s="425">
        <v>7950035</v>
      </c>
      <c r="L128" s="424">
        <v>500</v>
      </c>
      <c r="M128" s="423">
        <v>4790.00185</v>
      </c>
      <c r="N128" s="423">
        <v>0</v>
      </c>
      <c r="O128" s="422">
        <v>0</v>
      </c>
    </row>
    <row r="129" spans="1:15" ht="15.75" customHeight="1">
      <c r="A129" s="430"/>
      <c r="B129" s="429"/>
      <c r="C129" s="649" t="s">
        <v>206</v>
      </c>
      <c r="D129" s="649"/>
      <c r="E129" s="649"/>
      <c r="F129" s="649"/>
      <c r="G129" s="649"/>
      <c r="H129" s="649"/>
      <c r="I129" s="424">
        <v>903</v>
      </c>
      <c r="J129" s="426">
        <v>1006</v>
      </c>
      <c r="K129" s="425">
        <v>0</v>
      </c>
      <c r="L129" s="424">
        <v>0</v>
      </c>
      <c r="M129" s="423">
        <v>1700.0048700000002</v>
      </c>
      <c r="N129" s="423">
        <v>0</v>
      </c>
      <c r="O129" s="422">
        <v>0</v>
      </c>
    </row>
    <row r="130" spans="1:15" ht="32.25" customHeight="1">
      <c r="A130" s="430"/>
      <c r="B130" s="429"/>
      <c r="C130" s="428"/>
      <c r="D130" s="645" t="s">
        <v>863</v>
      </c>
      <c r="E130" s="645"/>
      <c r="F130" s="645"/>
      <c r="G130" s="645"/>
      <c r="H130" s="645"/>
      <c r="I130" s="424">
        <v>903</v>
      </c>
      <c r="J130" s="426">
        <v>1006</v>
      </c>
      <c r="K130" s="425">
        <v>5140000</v>
      </c>
      <c r="L130" s="424">
        <v>0</v>
      </c>
      <c r="M130" s="423">
        <v>350</v>
      </c>
      <c r="N130" s="423">
        <v>0</v>
      </c>
      <c r="O130" s="422">
        <v>0</v>
      </c>
    </row>
    <row r="131" spans="1:15" ht="17.25" customHeight="1">
      <c r="A131" s="430"/>
      <c r="B131" s="429"/>
      <c r="C131" s="428"/>
      <c r="D131" s="427"/>
      <c r="E131" s="645" t="s">
        <v>910</v>
      </c>
      <c r="F131" s="645"/>
      <c r="G131" s="645"/>
      <c r="H131" s="645"/>
      <c r="I131" s="424">
        <v>903</v>
      </c>
      <c r="J131" s="426">
        <v>1006</v>
      </c>
      <c r="K131" s="425">
        <v>5140100</v>
      </c>
      <c r="L131" s="424">
        <v>0</v>
      </c>
      <c r="M131" s="423">
        <v>350</v>
      </c>
      <c r="N131" s="423">
        <v>0</v>
      </c>
      <c r="O131" s="422">
        <v>0</v>
      </c>
    </row>
    <row r="132" spans="1:15" ht="32.25" customHeight="1">
      <c r="A132" s="430"/>
      <c r="B132" s="429"/>
      <c r="C132" s="428"/>
      <c r="D132" s="427"/>
      <c r="E132" s="427"/>
      <c r="F132" s="645" t="s">
        <v>499</v>
      </c>
      <c r="G132" s="645"/>
      <c r="H132" s="645"/>
      <c r="I132" s="424">
        <v>903</v>
      </c>
      <c r="J132" s="426">
        <v>1006</v>
      </c>
      <c r="K132" s="425">
        <v>5140104</v>
      </c>
      <c r="L132" s="424">
        <v>0</v>
      </c>
      <c r="M132" s="423">
        <v>350</v>
      </c>
      <c r="N132" s="423">
        <v>0</v>
      </c>
      <c r="O132" s="422">
        <v>0</v>
      </c>
    </row>
    <row r="133" spans="1:15" ht="18" customHeight="1">
      <c r="A133" s="430"/>
      <c r="B133" s="429"/>
      <c r="C133" s="428"/>
      <c r="D133" s="427"/>
      <c r="E133" s="427"/>
      <c r="F133" s="427"/>
      <c r="G133" s="650" t="s">
        <v>858</v>
      </c>
      <c r="H133" s="650"/>
      <c r="I133" s="424">
        <v>903</v>
      </c>
      <c r="J133" s="426">
        <v>1006</v>
      </c>
      <c r="K133" s="425">
        <v>5140104</v>
      </c>
      <c r="L133" s="424">
        <v>500</v>
      </c>
      <c r="M133" s="423">
        <v>350</v>
      </c>
      <c r="N133" s="423">
        <v>0</v>
      </c>
      <c r="O133" s="422">
        <v>0</v>
      </c>
    </row>
    <row r="134" spans="1:15" ht="18" customHeight="1">
      <c r="A134" s="430"/>
      <c r="B134" s="429"/>
      <c r="C134" s="428"/>
      <c r="D134" s="645" t="s">
        <v>865</v>
      </c>
      <c r="E134" s="645"/>
      <c r="F134" s="645"/>
      <c r="G134" s="645"/>
      <c r="H134" s="645"/>
      <c r="I134" s="424">
        <v>903</v>
      </c>
      <c r="J134" s="426">
        <v>1006</v>
      </c>
      <c r="K134" s="425">
        <v>7950000</v>
      </c>
      <c r="L134" s="424">
        <v>0</v>
      </c>
      <c r="M134" s="423">
        <v>1350.0048700000002</v>
      </c>
      <c r="N134" s="423">
        <v>0</v>
      </c>
      <c r="O134" s="422">
        <v>0</v>
      </c>
    </row>
    <row r="135" spans="1:15" ht="27.75" customHeight="1">
      <c r="A135" s="430"/>
      <c r="B135" s="429"/>
      <c r="C135" s="428"/>
      <c r="D135" s="427"/>
      <c r="E135" s="427"/>
      <c r="F135" s="645" t="s">
        <v>498</v>
      </c>
      <c r="G135" s="645"/>
      <c r="H135" s="645"/>
      <c r="I135" s="424">
        <v>903</v>
      </c>
      <c r="J135" s="426">
        <v>1006</v>
      </c>
      <c r="K135" s="425">
        <v>7950035</v>
      </c>
      <c r="L135" s="424">
        <v>0</v>
      </c>
      <c r="M135" s="423">
        <v>1350.0048700000002</v>
      </c>
      <c r="N135" s="423">
        <v>0</v>
      </c>
      <c r="O135" s="422">
        <v>0</v>
      </c>
    </row>
    <row r="136" spans="1:15" ht="18" customHeight="1">
      <c r="A136" s="430"/>
      <c r="B136" s="429"/>
      <c r="C136" s="428"/>
      <c r="D136" s="427"/>
      <c r="E136" s="427"/>
      <c r="F136" s="427"/>
      <c r="G136" s="650" t="s">
        <v>858</v>
      </c>
      <c r="H136" s="650"/>
      <c r="I136" s="424">
        <v>903</v>
      </c>
      <c r="J136" s="426">
        <v>1006</v>
      </c>
      <c r="K136" s="425">
        <v>7950035</v>
      </c>
      <c r="L136" s="424">
        <v>500</v>
      </c>
      <c r="M136" s="423">
        <v>1350.0048700000002</v>
      </c>
      <c r="N136" s="423">
        <v>0</v>
      </c>
      <c r="O136" s="422">
        <v>0</v>
      </c>
    </row>
    <row r="137" spans="1:15" ht="30.75" customHeight="1">
      <c r="A137" s="436" t="s">
        <v>1495</v>
      </c>
      <c r="B137" s="657" t="s">
        <v>1033</v>
      </c>
      <c r="C137" s="657"/>
      <c r="D137" s="657"/>
      <c r="E137" s="657"/>
      <c r="F137" s="657"/>
      <c r="G137" s="657"/>
      <c r="H137" s="657"/>
      <c r="I137" s="433">
        <v>905</v>
      </c>
      <c r="J137" s="435">
        <v>0</v>
      </c>
      <c r="K137" s="434">
        <v>0</v>
      </c>
      <c r="L137" s="433">
        <v>0</v>
      </c>
      <c r="M137" s="432">
        <f>5220727.31548-25608.94937-84121.70008</f>
        <v>5110996.666030001</v>
      </c>
      <c r="N137" s="432">
        <v>2206074.8943000003</v>
      </c>
      <c r="O137" s="431">
        <f>381955.64884-143.29437</f>
        <v>381812.35446999996</v>
      </c>
    </row>
    <row r="138" spans="1:15" ht="45" customHeight="1">
      <c r="A138" s="430"/>
      <c r="B138" s="429"/>
      <c r="C138" s="649" t="s">
        <v>845</v>
      </c>
      <c r="D138" s="649"/>
      <c r="E138" s="649"/>
      <c r="F138" s="649"/>
      <c r="G138" s="649"/>
      <c r="H138" s="649"/>
      <c r="I138" s="424">
        <v>905</v>
      </c>
      <c r="J138" s="426">
        <v>104</v>
      </c>
      <c r="K138" s="425">
        <v>0</v>
      </c>
      <c r="L138" s="424">
        <v>0</v>
      </c>
      <c r="M138" s="423">
        <v>71995.1815</v>
      </c>
      <c r="N138" s="423">
        <v>49548.86405</v>
      </c>
      <c r="O138" s="422">
        <v>0</v>
      </c>
    </row>
    <row r="139" spans="1:15" ht="15" customHeight="1">
      <c r="A139" s="430"/>
      <c r="B139" s="429"/>
      <c r="C139" s="428"/>
      <c r="D139" s="645" t="s">
        <v>860</v>
      </c>
      <c r="E139" s="645"/>
      <c r="F139" s="645"/>
      <c r="G139" s="645"/>
      <c r="H139" s="645"/>
      <c r="I139" s="424">
        <v>905</v>
      </c>
      <c r="J139" s="426">
        <v>104</v>
      </c>
      <c r="K139" s="425">
        <v>20000</v>
      </c>
      <c r="L139" s="424">
        <v>0</v>
      </c>
      <c r="M139" s="423">
        <v>71995.1815</v>
      </c>
      <c r="N139" s="423">
        <v>49548.86405</v>
      </c>
      <c r="O139" s="422">
        <v>0</v>
      </c>
    </row>
    <row r="140" spans="1:15" ht="15" customHeight="1">
      <c r="A140" s="430"/>
      <c r="B140" s="429"/>
      <c r="C140" s="428"/>
      <c r="D140" s="427"/>
      <c r="E140" s="645" t="s">
        <v>859</v>
      </c>
      <c r="F140" s="645"/>
      <c r="G140" s="645"/>
      <c r="H140" s="645"/>
      <c r="I140" s="424">
        <v>905</v>
      </c>
      <c r="J140" s="426">
        <v>104</v>
      </c>
      <c r="K140" s="425">
        <v>20400</v>
      </c>
      <c r="L140" s="424">
        <v>0</v>
      </c>
      <c r="M140" s="423">
        <v>71995.1815</v>
      </c>
      <c r="N140" s="423">
        <v>49548.86405</v>
      </c>
      <c r="O140" s="422">
        <v>0</v>
      </c>
    </row>
    <row r="141" spans="1:15" ht="32.25" customHeight="1">
      <c r="A141" s="430"/>
      <c r="B141" s="429"/>
      <c r="C141" s="428"/>
      <c r="D141" s="427"/>
      <c r="E141" s="427"/>
      <c r="F141" s="645" t="s">
        <v>497</v>
      </c>
      <c r="G141" s="645"/>
      <c r="H141" s="645"/>
      <c r="I141" s="424">
        <v>905</v>
      </c>
      <c r="J141" s="426">
        <v>104</v>
      </c>
      <c r="K141" s="425">
        <v>20408</v>
      </c>
      <c r="L141" s="424">
        <v>0</v>
      </c>
      <c r="M141" s="423">
        <v>4969</v>
      </c>
      <c r="N141" s="423">
        <v>3200</v>
      </c>
      <c r="O141" s="422">
        <v>0</v>
      </c>
    </row>
    <row r="142" spans="1:15" ht="16.5" customHeight="1">
      <c r="A142" s="430"/>
      <c r="B142" s="429"/>
      <c r="C142" s="428"/>
      <c r="D142" s="427"/>
      <c r="E142" s="427"/>
      <c r="F142" s="427"/>
      <c r="G142" s="650" t="s">
        <v>858</v>
      </c>
      <c r="H142" s="650"/>
      <c r="I142" s="424">
        <v>905</v>
      </c>
      <c r="J142" s="426">
        <v>104</v>
      </c>
      <c r="K142" s="425">
        <v>20408</v>
      </c>
      <c r="L142" s="424">
        <v>500</v>
      </c>
      <c r="M142" s="423">
        <v>4969</v>
      </c>
      <c r="N142" s="423">
        <v>3200</v>
      </c>
      <c r="O142" s="422">
        <v>0</v>
      </c>
    </row>
    <row r="143" spans="1:15" ht="34.5" customHeight="1">
      <c r="A143" s="430"/>
      <c r="B143" s="429"/>
      <c r="C143" s="428"/>
      <c r="D143" s="427"/>
      <c r="E143" s="427"/>
      <c r="F143" s="645" t="s">
        <v>42</v>
      </c>
      <c r="G143" s="645"/>
      <c r="H143" s="645"/>
      <c r="I143" s="424">
        <v>905</v>
      </c>
      <c r="J143" s="426">
        <v>104</v>
      </c>
      <c r="K143" s="425">
        <v>20412</v>
      </c>
      <c r="L143" s="424">
        <v>0</v>
      </c>
      <c r="M143" s="423">
        <v>9068.518999999998</v>
      </c>
      <c r="N143" s="423">
        <v>5314.79905</v>
      </c>
      <c r="O143" s="422">
        <v>0</v>
      </c>
    </row>
    <row r="144" spans="1:15" ht="15.75" customHeight="1">
      <c r="A144" s="430"/>
      <c r="B144" s="429"/>
      <c r="C144" s="428"/>
      <c r="D144" s="427"/>
      <c r="E144" s="427"/>
      <c r="F144" s="427"/>
      <c r="G144" s="650" t="s">
        <v>858</v>
      </c>
      <c r="H144" s="650"/>
      <c r="I144" s="424">
        <v>905</v>
      </c>
      <c r="J144" s="426">
        <v>104</v>
      </c>
      <c r="K144" s="425">
        <v>20412</v>
      </c>
      <c r="L144" s="424">
        <v>500</v>
      </c>
      <c r="M144" s="423">
        <v>9068.518999999998</v>
      </c>
      <c r="N144" s="423">
        <v>5314.79905</v>
      </c>
      <c r="O144" s="422">
        <v>0</v>
      </c>
    </row>
    <row r="145" spans="1:15" ht="28.5" customHeight="1">
      <c r="A145" s="430"/>
      <c r="B145" s="429"/>
      <c r="C145" s="428"/>
      <c r="D145" s="427"/>
      <c r="E145" s="427"/>
      <c r="F145" s="645" t="s">
        <v>1033</v>
      </c>
      <c r="G145" s="645"/>
      <c r="H145" s="645"/>
      <c r="I145" s="424">
        <v>905</v>
      </c>
      <c r="J145" s="426">
        <v>104</v>
      </c>
      <c r="K145" s="425">
        <v>20416</v>
      </c>
      <c r="L145" s="424">
        <v>0</v>
      </c>
      <c r="M145" s="423">
        <v>44628.0885</v>
      </c>
      <c r="N145" s="423">
        <v>32239.945</v>
      </c>
      <c r="O145" s="422">
        <v>0</v>
      </c>
    </row>
    <row r="146" spans="1:15" ht="18" customHeight="1">
      <c r="A146" s="430"/>
      <c r="B146" s="429"/>
      <c r="C146" s="428"/>
      <c r="D146" s="427"/>
      <c r="E146" s="427"/>
      <c r="F146" s="427"/>
      <c r="G146" s="650" t="s">
        <v>858</v>
      </c>
      <c r="H146" s="650"/>
      <c r="I146" s="424">
        <v>905</v>
      </c>
      <c r="J146" s="426">
        <v>104</v>
      </c>
      <c r="K146" s="425">
        <v>20416</v>
      </c>
      <c r="L146" s="424">
        <v>500</v>
      </c>
      <c r="M146" s="423">
        <v>44628.0885</v>
      </c>
      <c r="N146" s="423">
        <v>32239.945</v>
      </c>
      <c r="O146" s="422">
        <v>0</v>
      </c>
    </row>
    <row r="147" spans="1:15" ht="57.75" customHeight="1">
      <c r="A147" s="430"/>
      <c r="B147" s="429"/>
      <c r="C147" s="428"/>
      <c r="D147" s="427"/>
      <c r="E147" s="427"/>
      <c r="F147" s="645" t="s">
        <v>496</v>
      </c>
      <c r="G147" s="645"/>
      <c r="H147" s="645"/>
      <c r="I147" s="424">
        <v>905</v>
      </c>
      <c r="J147" s="426">
        <v>104</v>
      </c>
      <c r="K147" s="425">
        <v>20419</v>
      </c>
      <c r="L147" s="424">
        <v>0</v>
      </c>
      <c r="M147" s="423">
        <v>11199.574</v>
      </c>
      <c r="N147" s="423">
        <v>7275.753</v>
      </c>
      <c r="O147" s="422">
        <v>0</v>
      </c>
    </row>
    <row r="148" spans="1:15" ht="16.5" customHeight="1">
      <c r="A148" s="430"/>
      <c r="B148" s="429"/>
      <c r="C148" s="428"/>
      <c r="D148" s="427"/>
      <c r="E148" s="427"/>
      <c r="F148" s="427"/>
      <c r="G148" s="650" t="s">
        <v>858</v>
      </c>
      <c r="H148" s="650"/>
      <c r="I148" s="424">
        <v>905</v>
      </c>
      <c r="J148" s="426">
        <v>104</v>
      </c>
      <c r="K148" s="425">
        <v>20419</v>
      </c>
      <c r="L148" s="424">
        <v>500</v>
      </c>
      <c r="M148" s="423">
        <v>11199.574</v>
      </c>
      <c r="N148" s="423">
        <v>7275.753</v>
      </c>
      <c r="O148" s="422">
        <v>0</v>
      </c>
    </row>
    <row r="149" spans="1:15" ht="43.5" customHeight="1">
      <c r="A149" s="430"/>
      <c r="B149" s="429"/>
      <c r="C149" s="428"/>
      <c r="D149" s="427"/>
      <c r="E149" s="427"/>
      <c r="F149" s="645" t="s">
        <v>495</v>
      </c>
      <c r="G149" s="645"/>
      <c r="H149" s="645"/>
      <c r="I149" s="424">
        <v>905</v>
      </c>
      <c r="J149" s="426">
        <v>104</v>
      </c>
      <c r="K149" s="425">
        <v>20424</v>
      </c>
      <c r="L149" s="424">
        <v>0</v>
      </c>
      <c r="M149" s="423">
        <v>2130</v>
      </c>
      <c r="N149" s="423">
        <v>1518.367</v>
      </c>
      <c r="O149" s="422">
        <v>0</v>
      </c>
    </row>
    <row r="150" spans="1:15" ht="15" customHeight="1">
      <c r="A150" s="430"/>
      <c r="B150" s="429"/>
      <c r="C150" s="428"/>
      <c r="D150" s="427"/>
      <c r="E150" s="427"/>
      <c r="F150" s="427"/>
      <c r="G150" s="650" t="s">
        <v>858</v>
      </c>
      <c r="H150" s="650"/>
      <c r="I150" s="424">
        <v>905</v>
      </c>
      <c r="J150" s="426">
        <v>104</v>
      </c>
      <c r="K150" s="425">
        <v>20424</v>
      </c>
      <c r="L150" s="424">
        <v>500</v>
      </c>
      <c r="M150" s="423">
        <v>2130</v>
      </c>
      <c r="N150" s="423">
        <v>1518.367</v>
      </c>
      <c r="O150" s="422">
        <v>0</v>
      </c>
    </row>
    <row r="151" spans="1:15" ht="15" customHeight="1">
      <c r="A151" s="430"/>
      <c r="B151" s="429"/>
      <c r="C151" s="649" t="s">
        <v>841</v>
      </c>
      <c r="D151" s="649"/>
      <c r="E151" s="649"/>
      <c r="F151" s="649"/>
      <c r="G151" s="649"/>
      <c r="H151" s="649"/>
      <c r="I151" s="424">
        <v>905</v>
      </c>
      <c r="J151" s="426">
        <v>114</v>
      </c>
      <c r="K151" s="425">
        <v>0</v>
      </c>
      <c r="L151" s="424">
        <v>0</v>
      </c>
      <c r="M151" s="423">
        <v>89350.22649999999</v>
      </c>
      <c r="N151" s="423">
        <v>64556.01286</v>
      </c>
      <c r="O151" s="422">
        <v>1677.6986000000002</v>
      </c>
    </row>
    <row r="152" spans="1:15" ht="18.75" customHeight="1">
      <c r="A152" s="430"/>
      <c r="B152" s="429"/>
      <c r="C152" s="428"/>
      <c r="D152" s="645" t="s">
        <v>903</v>
      </c>
      <c r="E152" s="645"/>
      <c r="F152" s="645"/>
      <c r="G152" s="645"/>
      <c r="H152" s="645"/>
      <c r="I152" s="424">
        <v>905</v>
      </c>
      <c r="J152" s="426">
        <v>114</v>
      </c>
      <c r="K152" s="425">
        <v>930000</v>
      </c>
      <c r="L152" s="424">
        <v>0</v>
      </c>
      <c r="M152" s="423">
        <v>89350.22649999999</v>
      </c>
      <c r="N152" s="423">
        <v>64556.01286</v>
      </c>
      <c r="O152" s="422">
        <v>1677.6986000000002</v>
      </c>
    </row>
    <row r="153" spans="1:15" ht="17.25" customHeight="1">
      <c r="A153" s="430"/>
      <c r="B153" s="429"/>
      <c r="C153" s="428"/>
      <c r="D153" s="427"/>
      <c r="E153" s="645" t="s">
        <v>866</v>
      </c>
      <c r="F153" s="645"/>
      <c r="G153" s="645"/>
      <c r="H153" s="645"/>
      <c r="I153" s="424">
        <v>905</v>
      </c>
      <c r="J153" s="426">
        <v>114</v>
      </c>
      <c r="K153" s="425">
        <v>939900</v>
      </c>
      <c r="L153" s="424">
        <v>0</v>
      </c>
      <c r="M153" s="423">
        <v>89350.22649999999</v>
      </c>
      <c r="N153" s="423">
        <v>64556.01286</v>
      </c>
      <c r="O153" s="422">
        <v>1677.6986000000002</v>
      </c>
    </row>
    <row r="154" spans="1:15" ht="17.25" customHeight="1">
      <c r="A154" s="430"/>
      <c r="B154" s="429"/>
      <c r="C154" s="428"/>
      <c r="D154" s="427"/>
      <c r="E154" s="427"/>
      <c r="F154" s="645" t="s">
        <v>494</v>
      </c>
      <c r="G154" s="645"/>
      <c r="H154" s="645"/>
      <c r="I154" s="424">
        <v>905</v>
      </c>
      <c r="J154" s="426">
        <v>114</v>
      </c>
      <c r="K154" s="425">
        <v>939908</v>
      </c>
      <c r="L154" s="424">
        <v>0</v>
      </c>
      <c r="M154" s="423">
        <v>82167.29323999998</v>
      </c>
      <c r="N154" s="423">
        <v>59278.28326</v>
      </c>
      <c r="O154" s="422">
        <v>1677.6986000000002</v>
      </c>
    </row>
    <row r="155" spans="1:15" ht="17.25" customHeight="1">
      <c r="A155" s="430"/>
      <c r="B155" s="429"/>
      <c r="C155" s="428"/>
      <c r="D155" s="427"/>
      <c r="E155" s="427"/>
      <c r="F155" s="427"/>
      <c r="G155" s="650" t="s">
        <v>861</v>
      </c>
      <c r="H155" s="650"/>
      <c r="I155" s="424">
        <v>905</v>
      </c>
      <c r="J155" s="426">
        <v>114</v>
      </c>
      <c r="K155" s="425">
        <v>939908</v>
      </c>
      <c r="L155" s="424">
        <v>1</v>
      </c>
      <c r="M155" s="423">
        <v>82167.29323999998</v>
      </c>
      <c r="N155" s="423">
        <v>59278.28326</v>
      </c>
      <c r="O155" s="422">
        <v>1677.6986000000002</v>
      </c>
    </row>
    <row r="156" spans="1:15" ht="17.25" customHeight="1">
      <c r="A156" s="430"/>
      <c r="B156" s="429"/>
      <c r="C156" s="428"/>
      <c r="D156" s="427"/>
      <c r="E156" s="427"/>
      <c r="F156" s="645" t="s">
        <v>493</v>
      </c>
      <c r="G156" s="645"/>
      <c r="H156" s="645"/>
      <c r="I156" s="424">
        <v>905</v>
      </c>
      <c r="J156" s="426">
        <v>114</v>
      </c>
      <c r="K156" s="425">
        <v>939913</v>
      </c>
      <c r="L156" s="424">
        <v>0</v>
      </c>
      <c r="M156" s="423">
        <v>7063.474560000001</v>
      </c>
      <c r="N156" s="423">
        <v>5277.7296</v>
      </c>
      <c r="O156" s="422">
        <v>0</v>
      </c>
    </row>
    <row r="157" spans="1:15" ht="17.25" customHeight="1">
      <c r="A157" s="430"/>
      <c r="B157" s="429"/>
      <c r="C157" s="428"/>
      <c r="D157" s="427"/>
      <c r="E157" s="427"/>
      <c r="F157" s="427"/>
      <c r="G157" s="650" t="s">
        <v>861</v>
      </c>
      <c r="H157" s="650"/>
      <c r="I157" s="424">
        <v>905</v>
      </c>
      <c r="J157" s="426">
        <v>114</v>
      </c>
      <c r="K157" s="425">
        <v>939913</v>
      </c>
      <c r="L157" s="424">
        <v>1</v>
      </c>
      <c r="M157" s="423">
        <v>7063.474560000001</v>
      </c>
      <c r="N157" s="423">
        <v>5277.7296</v>
      </c>
      <c r="O157" s="422">
        <v>0</v>
      </c>
    </row>
    <row r="158" spans="1:15" ht="17.25" customHeight="1">
      <c r="A158" s="430"/>
      <c r="B158" s="429"/>
      <c r="C158" s="428"/>
      <c r="D158" s="427"/>
      <c r="E158" s="427"/>
      <c r="F158" s="645" t="s">
        <v>492</v>
      </c>
      <c r="G158" s="645"/>
      <c r="H158" s="645"/>
      <c r="I158" s="424">
        <v>905</v>
      </c>
      <c r="J158" s="426">
        <v>114</v>
      </c>
      <c r="K158" s="425">
        <v>939914</v>
      </c>
      <c r="L158" s="424">
        <v>0</v>
      </c>
      <c r="M158" s="423">
        <v>119.4587</v>
      </c>
      <c r="N158" s="423">
        <v>0</v>
      </c>
      <c r="O158" s="422">
        <v>0</v>
      </c>
    </row>
    <row r="159" spans="1:15" ht="17.25" customHeight="1">
      <c r="A159" s="430"/>
      <c r="B159" s="429"/>
      <c r="C159" s="428"/>
      <c r="D159" s="427"/>
      <c r="E159" s="427"/>
      <c r="F159" s="427"/>
      <c r="G159" s="650" t="s">
        <v>861</v>
      </c>
      <c r="H159" s="650"/>
      <c r="I159" s="424">
        <v>905</v>
      </c>
      <c r="J159" s="426">
        <v>114</v>
      </c>
      <c r="K159" s="425">
        <v>939914</v>
      </c>
      <c r="L159" s="424">
        <v>1</v>
      </c>
      <c r="M159" s="423">
        <v>119.4587</v>
      </c>
      <c r="N159" s="423">
        <v>0</v>
      </c>
      <c r="O159" s="422">
        <v>0</v>
      </c>
    </row>
    <row r="160" spans="1:15" ht="30.75" customHeight="1">
      <c r="A160" s="430"/>
      <c r="B160" s="429"/>
      <c r="C160" s="649" t="s">
        <v>235</v>
      </c>
      <c r="D160" s="649"/>
      <c r="E160" s="649"/>
      <c r="F160" s="649"/>
      <c r="G160" s="649"/>
      <c r="H160" s="649"/>
      <c r="I160" s="424">
        <v>905</v>
      </c>
      <c r="J160" s="426">
        <v>314</v>
      </c>
      <c r="K160" s="425">
        <v>0</v>
      </c>
      <c r="L160" s="424">
        <v>0</v>
      </c>
      <c r="M160" s="423">
        <v>8.17624</v>
      </c>
      <c r="N160" s="423">
        <v>0</v>
      </c>
      <c r="O160" s="422">
        <v>0</v>
      </c>
    </row>
    <row r="161" spans="1:15" ht="17.25" customHeight="1">
      <c r="A161" s="430"/>
      <c r="B161" s="429"/>
      <c r="C161" s="428"/>
      <c r="D161" s="645" t="s">
        <v>865</v>
      </c>
      <c r="E161" s="645"/>
      <c r="F161" s="645"/>
      <c r="G161" s="645"/>
      <c r="H161" s="645"/>
      <c r="I161" s="424">
        <v>905</v>
      </c>
      <c r="J161" s="426">
        <v>314</v>
      </c>
      <c r="K161" s="425">
        <v>7950000</v>
      </c>
      <c r="L161" s="424">
        <v>0</v>
      </c>
      <c r="M161" s="423">
        <v>8.17624</v>
      </c>
      <c r="N161" s="423">
        <v>0</v>
      </c>
      <c r="O161" s="422">
        <v>0</v>
      </c>
    </row>
    <row r="162" spans="1:15" ht="43.5" customHeight="1">
      <c r="A162" s="430"/>
      <c r="B162" s="429"/>
      <c r="C162" s="428"/>
      <c r="D162" s="427"/>
      <c r="E162" s="427"/>
      <c r="F162" s="645" t="s">
        <v>257</v>
      </c>
      <c r="G162" s="645"/>
      <c r="H162" s="645"/>
      <c r="I162" s="424">
        <v>905</v>
      </c>
      <c r="J162" s="426">
        <v>314</v>
      </c>
      <c r="K162" s="425">
        <v>7950013</v>
      </c>
      <c r="L162" s="424">
        <v>0</v>
      </c>
      <c r="M162" s="423">
        <v>8.17624</v>
      </c>
      <c r="N162" s="423">
        <v>0</v>
      </c>
      <c r="O162" s="422">
        <v>0</v>
      </c>
    </row>
    <row r="163" spans="1:15" ht="16.5" customHeight="1">
      <c r="A163" s="430"/>
      <c r="B163" s="429"/>
      <c r="C163" s="428"/>
      <c r="D163" s="427"/>
      <c r="E163" s="427"/>
      <c r="F163" s="427"/>
      <c r="G163" s="650" t="s">
        <v>858</v>
      </c>
      <c r="H163" s="650"/>
      <c r="I163" s="424">
        <v>905</v>
      </c>
      <c r="J163" s="426">
        <v>314</v>
      </c>
      <c r="K163" s="425">
        <v>7950013</v>
      </c>
      <c r="L163" s="424">
        <v>500</v>
      </c>
      <c r="M163" s="423">
        <v>8.17624</v>
      </c>
      <c r="N163" s="423">
        <v>0</v>
      </c>
      <c r="O163" s="422">
        <v>0</v>
      </c>
    </row>
    <row r="164" spans="1:15" ht="16.5" customHeight="1">
      <c r="A164" s="430"/>
      <c r="B164" s="429"/>
      <c r="C164" s="649" t="s">
        <v>225</v>
      </c>
      <c r="D164" s="649"/>
      <c r="E164" s="649"/>
      <c r="F164" s="649"/>
      <c r="G164" s="649"/>
      <c r="H164" s="649"/>
      <c r="I164" s="424">
        <v>905</v>
      </c>
      <c r="J164" s="426">
        <v>701</v>
      </c>
      <c r="K164" s="425">
        <v>0</v>
      </c>
      <c r="L164" s="424">
        <v>0</v>
      </c>
      <c r="M164" s="423">
        <f>1093467.62132-4446.66128</f>
        <v>1089020.9600399998</v>
      </c>
      <c r="N164" s="423">
        <v>529924.7472</v>
      </c>
      <c r="O164" s="422">
        <v>116304.78593000001</v>
      </c>
    </row>
    <row r="165" spans="1:15" ht="16.5" customHeight="1">
      <c r="A165" s="430"/>
      <c r="B165" s="429"/>
      <c r="C165" s="428"/>
      <c r="D165" s="645" t="s">
        <v>887</v>
      </c>
      <c r="E165" s="645"/>
      <c r="F165" s="645"/>
      <c r="G165" s="645"/>
      <c r="H165" s="645"/>
      <c r="I165" s="424">
        <v>905</v>
      </c>
      <c r="J165" s="426">
        <v>701</v>
      </c>
      <c r="K165" s="425">
        <v>4200000</v>
      </c>
      <c r="L165" s="424">
        <v>0</v>
      </c>
      <c r="M165" s="423">
        <f>1086163.11126-4446.66128</f>
        <v>1081716.44998</v>
      </c>
      <c r="N165" s="423">
        <v>529924.7472</v>
      </c>
      <c r="O165" s="422">
        <v>116304.78593000001</v>
      </c>
    </row>
    <row r="166" spans="1:15" ht="16.5" customHeight="1">
      <c r="A166" s="430"/>
      <c r="B166" s="429"/>
      <c r="C166" s="428"/>
      <c r="D166" s="427"/>
      <c r="E166" s="645" t="s">
        <v>866</v>
      </c>
      <c r="F166" s="645"/>
      <c r="G166" s="645"/>
      <c r="H166" s="645"/>
      <c r="I166" s="424">
        <v>905</v>
      </c>
      <c r="J166" s="426">
        <v>701</v>
      </c>
      <c r="K166" s="425">
        <v>4209900</v>
      </c>
      <c r="L166" s="424">
        <v>0</v>
      </c>
      <c r="M166" s="423">
        <f>1086163.11126-4446.66128</f>
        <v>1081716.44998</v>
      </c>
      <c r="N166" s="423">
        <v>529924.7472</v>
      </c>
      <c r="O166" s="422">
        <v>116304.78593000001</v>
      </c>
    </row>
    <row r="167" spans="1:15" ht="16.5" customHeight="1">
      <c r="A167" s="430"/>
      <c r="B167" s="429"/>
      <c r="C167" s="428"/>
      <c r="D167" s="427"/>
      <c r="E167" s="427"/>
      <c r="F167" s="427"/>
      <c r="G167" s="650" t="s">
        <v>861</v>
      </c>
      <c r="H167" s="650"/>
      <c r="I167" s="424">
        <v>905</v>
      </c>
      <c r="J167" s="426">
        <v>701</v>
      </c>
      <c r="K167" s="425">
        <v>4209900</v>
      </c>
      <c r="L167" s="424">
        <v>1</v>
      </c>
      <c r="M167" s="423">
        <f>1086163.11126-4446.66128</f>
        <v>1081716.44998</v>
      </c>
      <c r="N167" s="423">
        <v>528726.2532</v>
      </c>
      <c r="O167" s="422">
        <v>116304.78593000001</v>
      </c>
    </row>
    <row r="168" spans="1:15" ht="27.75" customHeight="1">
      <c r="A168" s="430"/>
      <c r="B168" s="429"/>
      <c r="C168" s="428"/>
      <c r="D168" s="427"/>
      <c r="E168" s="427"/>
      <c r="F168" s="645" t="s">
        <v>491</v>
      </c>
      <c r="G168" s="645"/>
      <c r="H168" s="645"/>
      <c r="I168" s="424">
        <v>905</v>
      </c>
      <c r="J168" s="426">
        <v>701</v>
      </c>
      <c r="K168" s="425">
        <v>4209901</v>
      </c>
      <c r="L168" s="424">
        <v>0</v>
      </c>
      <c r="M168" s="423">
        <v>1124.01006</v>
      </c>
      <c r="N168" s="423">
        <v>0</v>
      </c>
      <c r="O168" s="422">
        <v>0</v>
      </c>
    </row>
    <row r="169" spans="1:15" ht="18.75" customHeight="1">
      <c r="A169" s="430"/>
      <c r="B169" s="429"/>
      <c r="C169" s="428"/>
      <c r="D169" s="427"/>
      <c r="E169" s="427"/>
      <c r="F169" s="427"/>
      <c r="G169" s="650" t="s">
        <v>861</v>
      </c>
      <c r="H169" s="650"/>
      <c r="I169" s="424">
        <v>905</v>
      </c>
      <c r="J169" s="426">
        <v>701</v>
      </c>
      <c r="K169" s="425">
        <v>4209901</v>
      </c>
      <c r="L169" s="424">
        <v>1</v>
      </c>
      <c r="M169" s="423">
        <v>1124.01006</v>
      </c>
      <c r="N169" s="423">
        <v>0</v>
      </c>
      <c r="O169" s="422">
        <v>0</v>
      </c>
    </row>
    <row r="170" spans="1:15" ht="81.75" customHeight="1">
      <c r="A170" s="430"/>
      <c r="B170" s="429"/>
      <c r="C170" s="428"/>
      <c r="D170" s="427"/>
      <c r="E170" s="427"/>
      <c r="F170" s="645" t="s">
        <v>43</v>
      </c>
      <c r="G170" s="645"/>
      <c r="H170" s="645"/>
      <c r="I170" s="424">
        <v>905</v>
      </c>
      <c r="J170" s="426">
        <v>701</v>
      </c>
      <c r="K170" s="425">
        <v>4209902</v>
      </c>
      <c r="L170" s="424">
        <v>0</v>
      </c>
      <c r="M170" s="423">
        <v>1512.5</v>
      </c>
      <c r="N170" s="423">
        <v>1198.494</v>
      </c>
      <c r="O170" s="422">
        <v>0</v>
      </c>
    </row>
    <row r="171" spans="1:15" ht="15.75" customHeight="1">
      <c r="A171" s="430"/>
      <c r="B171" s="429"/>
      <c r="C171" s="428"/>
      <c r="D171" s="427"/>
      <c r="E171" s="427"/>
      <c r="F171" s="427"/>
      <c r="G171" s="650" t="s">
        <v>861</v>
      </c>
      <c r="H171" s="650"/>
      <c r="I171" s="424">
        <v>905</v>
      </c>
      <c r="J171" s="426">
        <v>701</v>
      </c>
      <c r="K171" s="425">
        <v>4209902</v>
      </c>
      <c r="L171" s="424">
        <v>1</v>
      </c>
      <c r="M171" s="423">
        <v>1512.5</v>
      </c>
      <c r="N171" s="423">
        <v>1198.494</v>
      </c>
      <c r="O171" s="422">
        <v>0</v>
      </c>
    </row>
    <row r="172" spans="1:15" ht="15.75" customHeight="1">
      <c r="A172" s="430"/>
      <c r="B172" s="429"/>
      <c r="C172" s="428"/>
      <c r="D172" s="645" t="s">
        <v>865</v>
      </c>
      <c r="E172" s="645"/>
      <c r="F172" s="645"/>
      <c r="G172" s="645"/>
      <c r="H172" s="645"/>
      <c r="I172" s="424">
        <v>905</v>
      </c>
      <c r="J172" s="426">
        <v>701</v>
      </c>
      <c r="K172" s="425">
        <v>7950000</v>
      </c>
      <c r="L172" s="424">
        <v>0</v>
      </c>
      <c r="M172" s="423">
        <v>4668</v>
      </c>
      <c r="N172" s="423">
        <v>0</v>
      </c>
      <c r="O172" s="422">
        <v>0</v>
      </c>
    </row>
    <row r="173" spans="1:15" ht="57" customHeight="1">
      <c r="A173" s="430"/>
      <c r="B173" s="429"/>
      <c r="C173" s="428"/>
      <c r="D173" s="427"/>
      <c r="E173" s="427"/>
      <c r="F173" s="645" t="s">
        <v>868</v>
      </c>
      <c r="G173" s="645"/>
      <c r="H173" s="645"/>
      <c r="I173" s="424">
        <v>905</v>
      </c>
      <c r="J173" s="426">
        <v>701</v>
      </c>
      <c r="K173" s="425">
        <v>7950043</v>
      </c>
      <c r="L173" s="424">
        <v>0</v>
      </c>
      <c r="M173" s="423">
        <v>4668</v>
      </c>
      <c r="N173" s="423">
        <v>0</v>
      </c>
      <c r="O173" s="422">
        <v>0</v>
      </c>
    </row>
    <row r="174" spans="1:15" ht="19.5" customHeight="1">
      <c r="A174" s="430"/>
      <c r="B174" s="429"/>
      <c r="C174" s="428"/>
      <c r="D174" s="427"/>
      <c r="E174" s="427"/>
      <c r="F174" s="427"/>
      <c r="G174" s="650" t="s">
        <v>858</v>
      </c>
      <c r="H174" s="650"/>
      <c r="I174" s="424">
        <v>905</v>
      </c>
      <c r="J174" s="426">
        <v>701</v>
      </c>
      <c r="K174" s="425">
        <v>7950043</v>
      </c>
      <c r="L174" s="424">
        <v>500</v>
      </c>
      <c r="M174" s="423">
        <v>4668</v>
      </c>
      <c r="N174" s="423">
        <v>0</v>
      </c>
      <c r="O174" s="422">
        <v>0</v>
      </c>
    </row>
    <row r="175" spans="1:15" ht="16.5" customHeight="1">
      <c r="A175" s="430"/>
      <c r="B175" s="429"/>
      <c r="C175" s="649" t="s">
        <v>224</v>
      </c>
      <c r="D175" s="649"/>
      <c r="E175" s="649"/>
      <c r="F175" s="649"/>
      <c r="G175" s="649"/>
      <c r="H175" s="649"/>
      <c r="I175" s="424">
        <v>905</v>
      </c>
      <c r="J175" s="426">
        <v>702</v>
      </c>
      <c r="K175" s="425">
        <v>0</v>
      </c>
      <c r="L175" s="424">
        <v>0</v>
      </c>
      <c r="M175" s="423">
        <f>1812753.12928-7262.5817-204.043</f>
        <v>1805286.50458</v>
      </c>
      <c r="N175" s="423">
        <v>1058781.95184</v>
      </c>
      <c r="O175" s="422">
        <v>182021.51054000002</v>
      </c>
    </row>
    <row r="176" spans="1:15" ht="32.25" customHeight="1">
      <c r="A176" s="430"/>
      <c r="B176" s="429"/>
      <c r="C176" s="428"/>
      <c r="D176" s="645" t="s">
        <v>886</v>
      </c>
      <c r="E176" s="645"/>
      <c r="F176" s="645"/>
      <c r="G176" s="645"/>
      <c r="H176" s="645"/>
      <c r="I176" s="424">
        <v>905</v>
      </c>
      <c r="J176" s="426">
        <v>702</v>
      </c>
      <c r="K176" s="425">
        <v>4210000</v>
      </c>
      <c r="L176" s="424">
        <v>0</v>
      </c>
      <c r="M176" s="423">
        <f>1316875.81917-7262.5817</f>
        <v>1309613.23747</v>
      </c>
      <c r="N176" s="423">
        <v>754012.846</v>
      </c>
      <c r="O176" s="422">
        <v>155850.69546000002</v>
      </c>
    </row>
    <row r="177" spans="1:15" ht="15.75" customHeight="1">
      <c r="A177" s="430"/>
      <c r="B177" s="429"/>
      <c r="C177" s="428"/>
      <c r="D177" s="427"/>
      <c r="E177" s="645" t="s">
        <v>866</v>
      </c>
      <c r="F177" s="645"/>
      <c r="G177" s="645"/>
      <c r="H177" s="645"/>
      <c r="I177" s="424">
        <v>905</v>
      </c>
      <c r="J177" s="426">
        <v>702</v>
      </c>
      <c r="K177" s="425">
        <v>4219900</v>
      </c>
      <c r="L177" s="424">
        <v>0</v>
      </c>
      <c r="M177" s="423">
        <f>1316875.81917-7262.5817</f>
        <v>1309613.23747</v>
      </c>
      <c r="N177" s="423">
        <v>754012.846</v>
      </c>
      <c r="O177" s="422">
        <v>155850.69546000002</v>
      </c>
    </row>
    <row r="178" spans="1:15" ht="15.75" customHeight="1">
      <c r="A178" s="430"/>
      <c r="B178" s="429"/>
      <c r="C178" s="428"/>
      <c r="D178" s="427"/>
      <c r="E178" s="427"/>
      <c r="F178" s="427"/>
      <c r="G178" s="650" t="s">
        <v>861</v>
      </c>
      <c r="H178" s="650"/>
      <c r="I178" s="424">
        <v>905</v>
      </c>
      <c r="J178" s="426">
        <v>702</v>
      </c>
      <c r="K178" s="425">
        <v>4219900</v>
      </c>
      <c r="L178" s="424">
        <v>1</v>
      </c>
      <c r="M178" s="423">
        <f>317198.00332-7262.5817</f>
        <v>309935.42162000004</v>
      </c>
      <c r="N178" s="423">
        <v>11518.746</v>
      </c>
      <c r="O178" s="422">
        <v>155850.69546000002</v>
      </c>
    </row>
    <row r="179" spans="1:15" ht="29.25" customHeight="1">
      <c r="A179" s="430"/>
      <c r="B179" s="429"/>
      <c r="C179" s="428"/>
      <c r="D179" s="427"/>
      <c r="E179" s="427"/>
      <c r="F179" s="645" t="s">
        <v>490</v>
      </c>
      <c r="G179" s="645"/>
      <c r="H179" s="645"/>
      <c r="I179" s="424">
        <v>905</v>
      </c>
      <c r="J179" s="426">
        <v>702</v>
      </c>
      <c r="K179" s="425">
        <v>4219901</v>
      </c>
      <c r="L179" s="424">
        <v>0</v>
      </c>
      <c r="M179" s="423">
        <v>2265.1567999999997</v>
      </c>
      <c r="N179" s="423">
        <v>0</v>
      </c>
      <c r="O179" s="422">
        <v>0</v>
      </c>
    </row>
    <row r="180" spans="1:15" ht="15.75" customHeight="1">
      <c r="A180" s="430"/>
      <c r="B180" s="429"/>
      <c r="C180" s="428"/>
      <c r="D180" s="427"/>
      <c r="E180" s="427"/>
      <c r="F180" s="427"/>
      <c r="G180" s="650" t="s">
        <v>861</v>
      </c>
      <c r="H180" s="650"/>
      <c r="I180" s="424">
        <v>905</v>
      </c>
      <c r="J180" s="426">
        <v>702</v>
      </c>
      <c r="K180" s="425">
        <v>4219901</v>
      </c>
      <c r="L180" s="424">
        <v>1</v>
      </c>
      <c r="M180" s="423">
        <v>2265.1567999999997</v>
      </c>
      <c r="N180" s="423">
        <v>0</v>
      </c>
      <c r="O180" s="422">
        <v>0</v>
      </c>
    </row>
    <row r="181" spans="1:15" ht="75" customHeight="1">
      <c r="A181" s="430"/>
      <c r="B181" s="429"/>
      <c r="C181" s="428"/>
      <c r="D181" s="427"/>
      <c r="E181" s="427"/>
      <c r="F181" s="645" t="s">
        <v>44</v>
      </c>
      <c r="G181" s="645"/>
      <c r="H181" s="645"/>
      <c r="I181" s="424">
        <v>905</v>
      </c>
      <c r="J181" s="426">
        <v>702</v>
      </c>
      <c r="K181" s="425">
        <v>4219902</v>
      </c>
      <c r="L181" s="424">
        <v>0</v>
      </c>
      <c r="M181" s="423">
        <v>984926</v>
      </c>
      <c r="N181" s="423">
        <v>742494.1</v>
      </c>
      <c r="O181" s="422">
        <v>0</v>
      </c>
    </row>
    <row r="182" spans="1:15" ht="21.75" customHeight="1">
      <c r="A182" s="430"/>
      <c r="B182" s="429"/>
      <c r="C182" s="428"/>
      <c r="D182" s="427"/>
      <c r="E182" s="427"/>
      <c r="F182" s="427"/>
      <c r="G182" s="650" t="s">
        <v>861</v>
      </c>
      <c r="H182" s="650"/>
      <c r="I182" s="424">
        <v>905</v>
      </c>
      <c r="J182" s="426">
        <v>702</v>
      </c>
      <c r="K182" s="425">
        <v>4219902</v>
      </c>
      <c r="L182" s="424">
        <v>1</v>
      </c>
      <c r="M182" s="423">
        <v>984926</v>
      </c>
      <c r="N182" s="423">
        <v>742494.1</v>
      </c>
      <c r="O182" s="422">
        <v>0</v>
      </c>
    </row>
    <row r="183" spans="1:15" ht="32.25" customHeight="1">
      <c r="A183" s="430"/>
      <c r="B183" s="429"/>
      <c r="C183" s="428"/>
      <c r="D183" s="427"/>
      <c r="E183" s="427"/>
      <c r="F183" s="645" t="s">
        <v>488</v>
      </c>
      <c r="G183" s="645"/>
      <c r="H183" s="645"/>
      <c r="I183" s="424">
        <v>905</v>
      </c>
      <c r="J183" s="426">
        <v>702</v>
      </c>
      <c r="K183" s="425">
        <v>4219903</v>
      </c>
      <c r="L183" s="424">
        <v>0</v>
      </c>
      <c r="M183" s="423">
        <v>14.86371</v>
      </c>
      <c r="N183" s="423">
        <v>0</v>
      </c>
      <c r="O183" s="422">
        <v>0</v>
      </c>
    </row>
    <row r="184" spans="1:15" ht="16.5" customHeight="1">
      <c r="A184" s="430"/>
      <c r="B184" s="429"/>
      <c r="C184" s="428"/>
      <c r="D184" s="427"/>
      <c r="E184" s="427"/>
      <c r="F184" s="427"/>
      <c r="G184" s="650" t="s">
        <v>861</v>
      </c>
      <c r="H184" s="650"/>
      <c r="I184" s="424">
        <v>905</v>
      </c>
      <c r="J184" s="426">
        <v>702</v>
      </c>
      <c r="K184" s="425">
        <v>4219903</v>
      </c>
      <c r="L184" s="424">
        <v>1</v>
      </c>
      <c r="M184" s="423">
        <v>14.86371</v>
      </c>
      <c r="N184" s="423">
        <v>0</v>
      </c>
      <c r="O184" s="422">
        <v>0</v>
      </c>
    </row>
    <row r="185" spans="1:15" ht="29.25" customHeight="1">
      <c r="A185" s="430"/>
      <c r="B185" s="429"/>
      <c r="C185" s="428"/>
      <c r="D185" s="427"/>
      <c r="E185" s="427"/>
      <c r="F185" s="645" t="s">
        <v>487</v>
      </c>
      <c r="G185" s="645"/>
      <c r="H185" s="645"/>
      <c r="I185" s="424">
        <v>905</v>
      </c>
      <c r="J185" s="426">
        <v>702</v>
      </c>
      <c r="K185" s="425">
        <v>4219904</v>
      </c>
      <c r="L185" s="424">
        <v>0</v>
      </c>
      <c r="M185" s="423">
        <v>29.19534</v>
      </c>
      <c r="N185" s="423">
        <v>0</v>
      </c>
      <c r="O185" s="422">
        <v>0</v>
      </c>
    </row>
    <row r="186" spans="1:15" ht="14.25" customHeight="1">
      <c r="A186" s="430"/>
      <c r="B186" s="429"/>
      <c r="C186" s="428"/>
      <c r="D186" s="427"/>
      <c r="E186" s="427"/>
      <c r="F186" s="427"/>
      <c r="G186" s="650" t="s">
        <v>861</v>
      </c>
      <c r="H186" s="650"/>
      <c r="I186" s="424">
        <v>905</v>
      </c>
      <c r="J186" s="426">
        <v>702</v>
      </c>
      <c r="K186" s="425">
        <v>4219904</v>
      </c>
      <c r="L186" s="424">
        <v>1</v>
      </c>
      <c r="M186" s="423">
        <v>29.19534</v>
      </c>
      <c r="N186" s="423">
        <v>0</v>
      </c>
      <c r="O186" s="422">
        <v>0</v>
      </c>
    </row>
    <row r="187" spans="1:15" ht="30" customHeight="1">
      <c r="A187" s="430"/>
      <c r="B187" s="429"/>
      <c r="C187" s="428"/>
      <c r="D187" s="427"/>
      <c r="E187" s="427"/>
      <c r="F187" s="645" t="s">
        <v>486</v>
      </c>
      <c r="G187" s="645"/>
      <c r="H187" s="645"/>
      <c r="I187" s="424">
        <v>905</v>
      </c>
      <c r="J187" s="426">
        <v>702</v>
      </c>
      <c r="K187" s="425">
        <v>4219905</v>
      </c>
      <c r="L187" s="424">
        <v>0</v>
      </c>
      <c r="M187" s="423">
        <v>12442.6</v>
      </c>
      <c r="N187" s="423">
        <v>0</v>
      </c>
      <c r="O187" s="422">
        <v>0</v>
      </c>
    </row>
    <row r="188" spans="1:15" ht="18.75" customHeight="1">
      <c r="A188" s="430"/>
      <c r="B188" s="429"/>
      <c r="C188" s="428"/>
      <c r="D188" s="427"/>
      <c r="E188" s="427"/>
      <c r="F188" s="427"/>
      <c r="G188" s="650" t="s">
        <v>861</v>
      </c>
      <c r="H188" s="650"/>
      <c r="I188" s="424">
        <v>905</v>
      </c>
      <c r="J188" s="426">
        <v>702</v>
      </c>
      <c r="K188" s="425">
        <v>4219905</v>
      </c>
      <c r="L188" s="424">
        <v>1</v>
      </c>
      <c r="M188" s="423">
        <v>12442.6</v>
      </c>
      <c r="N188" s="423">
        <v>0</v>
      </c>
      <c r="O188" s="422">
        <v>0</v>
      </c>
    </row>
    <row r="189" spans="1:15" ht="18.75" customHeight="1">
      <c r="A189" s="430"/>
      <c r="B189" s="429"/>
      <c r="C189" s="428"/>
      <c r="D189" s="645" t="s">
        <v>884</v>
      </c>
      <c r="E189" s="645"/>
      <c r="F189" s="645"/>
      <c r="G189" s="645"/>
      <c r="H189" s="645"/>
      <c r="I189" s="424">
        <v>905</v>
      </c>
      <c r="J189" s="426">
        <v>702</v>
      </c>
      <c r="K189" s="425">
        <v>4230000</v>
      </c>
      <c r="L189" s="424">
        <v>0</v>
      </c>
      <c r="M189" s="423">
        <f aca="true" t="shared" si="0" ref="M189:O190">M191+M193+M195+M197+M199+M201</f>
        <v>230818.68114000003</v>
      </c>
      <c r="N189" s="423">
        <f t="shared" si="0"/>
        <v>159688.11284000002</v>
      </c>
      <c r="O189" s="422">
        <f t="shared" si="0"/>
        <v>12371.641220000001</v>
      </c>
    </row>
    <row r="190" spans="1:15" ht="18.75" customHeight="1">
      <c r="A190" s="430"/>
      <c r="B190" s="429"/>
      <c r="C190" s="428"/>
      <c r="D190" s="427"/>
      <c r="E190" s="645" t="s">
        <v>866</v>
      </c>
      <c r="F190" s="645"/>
      <c r="G190" s="645"/>
      <c r="H190" s="645"/>
      <c r="I190" s="424">
        <v>905</v>
      </c>
      <c r="J190" s="426">
        <v>702</v>
      </c>
      <c r="K190" s="425">
        <v>4239900</v>
      </c>
      <c r="L190" s="424">
        <v>0</v>
      </c>
      <c r="M190" s="423">
        <f t="shared" si="0"/>
        <v>230818.68114000003</v>
      </c>
      <c r="N190" s="423">
        <f t="shared" si="0"/>
        <v>159688.11284000002</v>
      </c>
      <c r="O190" s="422">
        <f t="shared" si="0"/>
        <v>12371.641220000001</v>
      </c>
    </row>
    <row r="191" spans="1:15" ht="18.75" customHeight="1">
      <c r="A191" s="430"/>
      <c r="B191" s="429"/>
      <c r="C191" s="428"/>
      <c r="D191" s="427"/>
      <c r="E191" s="427"/>
      <c r="F191" s="645" t="s">
        <v>485</v>
      </c>
      <c r="G191" s="645"/>
      <c r="H191" s="645"/>
      <c r="I191" s="424">
        <v>905</v>
      </c>
      <c r="J191" s="426">
        <v>702</v>
      </c>
      <c r="K191" s="425">
        <v>4239901</v>
      </c>
      <c r="L191" s="424">
        <v>0</v>
      </c>
      <c r="M191" s="423">
        <v>88298.39724</v>
      </c>
      <c r="N191" s="423">
        <v>60265.51584</v>
      </c>
      <c r="O191" s="422">
        <v>3338.70217</v>
      </c>
    </row>
    <row r="192" spans="1:15" ht="18.75" customHeight="1">
      <c r="A192" s="430"/>
      <c r="B192" s="429"/>
      <c r="C192" s="428"/>
      <c r="D192" s="427"/>
      <c r="E192" s="427"/>
      <c r="F192" s="427"/>
      <c r="G192" s="650" t="s">
        <v>861</v>
      </c>
      <c r="H192" s="650"/>
      <c r="I192" s="424">
        <v>905</v>
      </c>
      <c r="J192" s="426">
        <v>702</v>
      </c>
      <c r="K192" s="425">
        <v>4239901</v>
      </c>
      <c r="L192" s="424">
        <v>1</v>
      </c>
      <c r="M192" s="423">
        <v>88298.39724</v>
      </c>
      <c r="N192" s="423">
        <v>60265.51584</v>
      </c>
      <c r="O192" s="422">
        <v>3338.70217</v>
      </c>
    </row>
    <row r="193" spans="1:15" ht="27.75" customHeight="1">
      <c r="A193" s="430"/>
      <c r="B193" s="429"/>
      <c r="C193" s="428"/>
      <c r="D193" s="427"/>
      <c r="E193" s="427"/>
      <c r="F193" s="645" t="s">
        <v>484</v>
      </c>
      <c r="G193" s="645"/>
      <c r="H193" s="645"/>
      <c r="I193" s="424">
        <v>905</v>
      </c>
      <c r="J193" s="426">
        <v>702</v>
      </c>
      <c r="K193" s="425">
        <v>4239902</v>
      </c>
      <c r="L193" s="424">
        <v>0</v>
      </c>
      <c r="M193" s="423">
        <f>141855.77152-204.043</f>
        <v>141651.72852</v>
      </c>
      <c r="N193" s="423">
        <v>98976.84</v>
      </c>
      <c r="O193" s="422">
        <v>9032.93905</v>
      </c>
    </row>
    <row r="194" spans="1:15" ht="18.75" customHeight="1">
      <c r="A194" s="430"/>
      <c r="B194" s="429"/>
      <c r="C194" s="428"/>
      <c r="D194" s="427"/>
      <c r="E194" s="427"/>
      <c r="F194" s="427"/>
      <c r="G194" s="650" t="s">
        <v>861</v>
      </c>
      <c r="H194" s="650"/>
      <c r="I194" s="424">
        <v>905</v>
      </c>
      <c r="J194" s="426">
        <v>702</v>
      </c>
      <c r="K194" s="425">
        <v>4239902</v>
      </c>
      <c r="L194" s="424">
        <v>1</v>
      </c>
      <c r="M194" s="423">
        <f>141855.77152-204.043</f>
        <v>141651.72852</v>
      </c>
      <c r="N194" s="423">
        <v>98976.84</v>
      </c>
      <c r="O194" s="422">
        <v>9032.93905</v>
      </c>
    </row>
    <row r="195" spans="1:15" ht="27.75" customHeight="1">
      <c r="A195" s="430"/>
      <c r="B195" s="429"/>
      <c r="C195" s="428"/>
      <c r="D195" s="427"/>
      <c r="E195" s="427"/>
      <c r="F195" s="645" t="s">
        <v>483</v>
      </c>
      <c r="G195" s="645"/>
      <c r="H195" s="645"/>
      <c r="I195" s="424">
        <v>905</v>
      </c>
      <c r="J195" s="426">
        <v>702</v>
      </c>
      <c r="K195" s="425">
        <v>4239903</v>
      </c>
      <c r="L195" s="424">
        <v>0</v>
      </c>
      <c r="M195" s="423">
        <v>115.317</v>
      </c>
      <c r="N195" s="423">
        <v>0</v>
      </c>
      <c r="O195" s="422">
        <v>0</v>
      </c>
    </row>
    <row r="196" spans="1:15" ht="18.75" customHeight="1">
      <c r="A196" s="430"/>
      <c r="B196" s="429"/>
      <c r="C196" s="428"/>
      <c r="D196" s="427"/>
      <c r="E196" s="427"/>
      <c r="F196" s="427"/>
      <c r="G196" s="650" t="s">
        <v>861</v>
      </c>
      <c r="H196" s="650"/>
      <c r="I196" s="424">
        <v>905</v>
      </c>
      <c r="J196" s="426">
        <v>702</v>
      </c>
      <c r="K196" s="425">
        <v>4239903</v>
      </c>
      <c r="L196" s="424">
        <v>1</v>
      </c>
      <c r="M196" s="423">
        <v>115.317</v>
      </c>
      <c r="N196" s="423">
        <v>0</v>
      </c>
      <c r="O196" s="422">
        <v>0</v>
      </c>
    </row>
    <row r="197" spans="1:15" ht="32.25" customHeight="1">
      <c r="A197" s="430"/>
      <c r="B197" s="429"/>
      <c r="C197" s="428"/>
      <c r="D197" s="427"/>
      <c r="E197" s="427"/>
      <c r="F197" s="645" t="s">
        <v>482</v>
      </c>
      <c r="G197" s="645"/>
      <c r="H197" s="645"/>
      <c r="I197" s="424">
        <v>905</v>
      </c>
      <c r="J197" s="426">
        <v>702</v>
      </c>
      <c r="K197" s="425">
        <v>4239904</v>
      </c>
      <c r="L197" s="424">
        <v>0</v>
      </c>
      <c r="M197" s="423">
        <v>190.73838</v>
      </c>
      <c r="N197" s="423">
        <v>0</v>
      </c>
      <c r="O197" s="422">
        <v>0</v>
      </c>
    </row>
    <row r="198" spans="1:15" ht="18" customHeight="1">
      <c r="A198" s="430"/>
      <c r="B198" s="429"/>
      <c r="C198" s="428"/>
      <c r="D198" s="427"/>
      <c r="E198" s="427"/>
      <c r="F198" s="427"/>
      <c r="G198" s="650" t="s">
        <v>861</v>
      </c>
      <c r="H198" s="650"/>
      <c r="I198" s="424">
        <v>905</v>
      </c>
      <c r="J198" s="426">
        <v>702</v>
      </c>
      <c r="K198" s="425">
        <v>4239904</v>
      </c>
      <c r="L198" s="424">
        <v>1</v>
      </c>
      <c r="M198" s="423">
        <v>190.73838</v>
      </c>
      <c r="N198" s="423">
        <v>0</v>
      </c>
      <c r="O198" s="422">
        <v>0</v>
      </c>
    </row>
    <row r="199" spans="1:15" ht="75.75" customHeight="1">
      <c r="A199" s="430"/>
      <c r="B199" s="429"/>
      <c r="C199" s="428"/>
      <c r="D199" s="427"/>
      <c r="E199" s="427"/>
      <c r="F199" s="645" t="s">
        <v>45</v>
      </c>
      <c r="G199" s="645"/>
      <c r="H199" s="645"/>
      <c r="I199" s="424">
        <v>905</v>
      </c>
      <c r="J199" s="426">
        <v>702</v>
      </c>
      <c r="K199" s="425">
        <v>4239905</v>
      </c>
      <c r="L199" s="424">
        <v>0</v>
      </c>
      <c r="M199" s="423">
        <v>216</v>
      </c>
      <c r="N199" s="423">
        <v>171.157</v>
      </c>
      <c r="O199" s="422">
        <v>0</v>
      </c>
    </row>
    <row r="200" spans="1:15" ht="18" customHeight="1">
      <c r="A200" s="430"/>
      <c r="B200" s="429"/>
      <c r="C200" s="428"/>
      <c r="D200" s="427"/>
      <c r="E200" s="427"/>
      <c r="F200" s="427"/>
      <c r="G200" s="650" t="s">
        <v>861</v>
      </c>
      <c r="H200" s="650"/>
      <c r="I200" s="424">
        <v>905</v>
      </c>
      <c r="J200" s="426">
        <v>702</v>
      </c>
      <c r="K200" s="425">
        <v>4239905</v>
      </c>
      <c r="L200" s="424">
        <v>1</v>
      </c>
      <c r="M200" s="423">
        <v>216</v>
      </c>
      <c r="N200" s="423">
        <v>171.157</v>
      </c>
      <c r="O200" s="422">
        <v>0</v>
      </c>
    </row>
    <row r="201" spans="1:15" ht="75" customHeight="1">
      <c r="A201" s="430"/>
      <c r="B201" s="429"/>
      <c r="C201" s="428"/>
      <c r="D201" s="427"/>
      <c r="E201" s="427"/>
      <c r="F201" s="645" t="s">
        <v>46</v>
      </c>
      <c r="G201" s="645"/>
      <c r="H201" s="645"/>
      <c r="I201" s="424">
        <v>905</v>
      </c>
      <c r="J201" s="426">
        <v>702</v>
      </c>
      <c r="K201" s="425">
        <v>4239906</v>
      </c>
      <c r="L201" s="424">
        <v>0</v>
      </c>
      <c r="M201" s="423">
        <v>346.5</v>
      </c>
      <c r="N201" s="423">
        <v>274.6</v>
      </c>
      <c r="O201" s="422">
        <v>0</v>
      </c>
    </row>
    <row r="202" spans="1:15" ht="18" customHeight="1">
      <c r="A202" s="430"/>
      <c r="B202" s="429"/>
      <c r="C202" s="428"/>
      <c r="D202" s="427"/>
      <c r="E202" s="427"/>
      <c r="F202" s="427"/>
      <c r="G202" s="650" t="s">
        <v>861</v>
      </c>
      <c r="H202" s="650"/>
      <c r="I202" s="424">
        <v>905</v>
      </c>
      <c r="J202" s="426">
        <v>702</v>
      </c>
      <c r="K202" s="425">
        <v>4239906</v>
      </c>
      <c r="L202" s="424">
        <v>1</v>
      </c>
      <c r="M202" s="423">
        <v>346.5</v>
      </c>
      <c r="N202" s="423">
        <v>274.6</v>
      </c>
      <c r="O202" s="422">
        <v>0</v>
      </c>
    </row>
    <row r="203" spans="1:15" ht="18" customHeight="1">
      <c r="A203" s="430"/>
      <c r="B203" s="429"/>
      <c r="C203" s="428"/>
      <c r="D203" s="645" t="s">
        <v>481</v>
      </c>
      <c r="E203" s="645"/>
      <c r="F203" s="645"/>
      <c r="G203" s="645"/>
      <c r="H203" s="645"/>
      <c r="I203" s="424">
        <v>905</v>
      </c>
      <c r="J203" s="426">
        <v>702</v>
      </c>
      <c r="K203" s="425">
        <v>4240000</v>
      </c>
      <c r="L203" s="424">
        <v>0</v>
      </c>
      <c r="M203" s="423">
        <v>153346.77314</v>
      </c>
      <c r="N203" s="423">
        <v>74679.11</v>
      </c>
      <c r="O203" s="422">
        <v>10142.403859999999</v>
      </c>
    </row>
    <row r="204" spans="1:15" ht="18" customHeight="1">
      <c r="A204" s="430"/>
      <c r="B204" s="429"/>
      <c r="C204" s="428"/>
      <c r="D204" s="427"/>
      <c r="E204" s="645" t="s">
        <v>866</v>
      </c>
      <c r="F204" s="645"/>
      <c r="G204" s="645"/>
      <c r="H204" s="645"/>
      <c r="I204" s="424">
        <v>905</v>
      </c>
      <c r="J204" s="426">
        <v>702</v>
      </c>
      <c r="K204" s="425">
        <v>4249900</v>
      </c>
      <c r="L204" s="424">
        <v>0</v>
      </c>
      <c r="M204" s="423">
        <v>153346.77314</v>
      </c>
      <c r="N204" s="423">
        <v>74679.11</v>
      </c>
      <c r="O204" s="422">
        <v>10142.403859999999</v>
      </c>
    </row>
    <row r="205" spans="1:15" ht="18" customHeight="1">
      <c r="A205" s="430"/>
      <c r="B205" s="429"/>
      <c r="C205" s="428"/>
      <c r="D205" s="427"/>
      <c r="E205" s="427"/>
      <c r="F205" s="427"/>
      <c r="G205" s="650" t="s">
        <v>861</v>
      </c>
      <c r="H205" s="650"/>
      <c r="I205" s="424">
        <v>905</v>
      </c>
      <c r="J205" s="426">
        <v>702</v>
      </c>
      <c r="K205" s="425">
        <v>4249900</v>
      </c>
      <c r="L205" s="424">
        <v>1</v>
      </c>
      <c r="M205" s="423">
        <v>425.77314</v>
      </c>
      <c r="N205" s="423">
        <v>0</v>
      </c>
      <c r="O205" s="422">
        <v>127.88386</v>
      </c>
    </row>
    <row r="206" spans="1:15" ht="90" customHeight="1">
      <c r="A206" s="430"/>
      <c r="B206" s="429"/>
      <c r="C206" s="428"/>
      <c r="D206" s="427"/>
      <c r="E206" s="427"/>
      <c r="F206" s="645" t="s">
        <v>54</v>
      </c>
      <c r="G206" s="645"/>
      <c r="H206" s="645"/>
      <c r="I206" s="424">
        <v>905</v>
      </c>
      <c r="J206" s="426">
        <v>702</v>
      </c>
      <c r="K206" s="425">
        <v>4249901</v>
      </c>
      <c r="L206" s="424">
        <v>0</v>
      </c>
      <c r="M206" s="423">
        <v>152921</v>
      </c>
      <c r="N206" s="423">
        <v>74679.11</v>
      </c>
      <c r="O206" s="422">
        <v>10014.52</v>
      </c>
    </row>
    <row r="207" spans="1:15" ht="15.75" customHeight="1">
      <c r="A207" s="430"/>
      <c r="B207" s="429"/>
      <c r="C207" s="428"/>
      <c r="D207" s="427"/>
      <c r="E207" s="427"/>
      <c r="F207" s="427"/>
      <c r="G207" s="650" t="s">
        <v>861</v>
      </c>
      <c r="H207" s="650"/>
      <c r="I207" s="424">
        <v>905</v>
      </c>
      <c r="J207" s="426">
        <v>702</v>
      </c>
      <c r="K207" s="425">
        <v>4249901</v>
      </c>
      <c r="L207" s="424">
        <v>1</v>
      </c>
      <c r="M207" s="423">
        <v>152921</v>
      </c>
      <c r="N207" s="423">
        <v>74679.11</v>
      </c>
      <c r="O207" s="422">
        <v>10014.52</v>
      </c>
    </row>
    <row r="208" spans="1:15" ht="15.75" customHeight="1">
      <c r="A208" s="430"/>
      <c r="B208" s="429"/>
      <c r="C208" s="428"/>
      <c r="D208" s="645" t="s">
        <v>480</v>
      </c>
      <c r="E208" s="645"/>
      <c r="F208" s="645"/>
      <c r="G208" s="645"/>
      <c r="H208" s="645"/>
      <c r="I208" s="424">
        <v>905</v>
      </c>
      <c r="J208" s="426">
        <v>702</v>
      </c>
      <c r="K208" s="425">
        <v>4330000</v>
      </c>
      <c r="L208" s="424">
        <v>0</v>
      </c>
      <c r="M208" s="423">
        <v>50658.812829999995</v>
      </c>
      <c r="N208" s="423">
        <v>29124.7</v>
      </c>
      <c r="O208" s="422">
        <v>3656.77</v>
      </c>
    </row>
    <row r="209" spans="1:15" ht="15.75" customHeight="1">
      <c r="A209" s="430"/>
      <c r="B209" s="429"/>
      <c r="C209" s="428"/>
      <c r="D209" s="427"/>
      <c r="E209" s="645" t="s">
        <v>866</v>
      </c>
      <c r="F209" s="645"/>
      <c r="G209" s="645"/>
      <c r="H209" s="645"/>
      <c r="I209" s="424">
        <v>905</v>
      </c>
      <c r="J209" s="426">
        <v>702</v>
      </c>
      <c r="K209" s="425">
        <v>4339900</v>
      </c>
      <c r="L209" s="424">
        <v>0</v>
      </c>
      <c r="M209" s="423">
        <v>50658.812829999995</v>
      </c>
      <c r="N209" s="423">
        <v>29124.7</v>
      </c>
      <c r="O209" s="422">
        <v>3656.77</v>
      </c>
    </row>
    <row r="210" spans="1:15" ht="15.75" customHeight="1">
      <c r="A210" s="430"/>
      <c r="B210" s="429"/>
      <c r="C210" s="428"/>
      <c r="D210" s="427"/>
      <c r="E210" s="427"/>
      <c r="F210" s="427"/>
      <c r="G210" s="650" t="s">
        <v>861</v>
      </c>
      <c r="H210" s="650"/>
      <c r="I210" s="424">
        <v>905</v>
      </c>
      <c r="J210" s="426">
        <v>702</v>
      </c>
      <c r="K210" s="425">
        <v>4339900</v>
      </c>
      <c r="L210" s="424">
        <v>1</v>
      </c>
      <c r="M210" s="423">
        <v>470.3395</v>
      </c>
      <c r="N210" s="423">
        <v>0</v>
      </c>
      <c r="O210" s="422">
        <v>0</v>
      </c>
    </row>
    <row r="211" spans="1:15" ht="95.25" customHeight="1">
      <c r="A211" s="430"/>
      <c r="B211" s="429"/>
      <c r="C211" s="428"/>
      <c r="D211" s="427"/>
      <c r="E211" s="427"/>
      <c r="F211" s="645" t="s">
        <v>55</v>
      </c>
      <c r="G211" s="645"/>
      <c r="H211" s="645"/>
      <c r="I211" s="424">
        <v>905</v>
      </c>
      <c r="J211" s="426">
        <v>702</v>
      </c>
      <c r="K211" s="425">
        <v>4339901</v>
      </c>
      <c r="L211" s="424">
        <v>0</v>
      </c>
      <c r="M211" s="423">
        <v>50182</v>
      </c>
      <c r="N211" s="423">
        <v>29124.7</v>
      </c>
      <c r="O211" s="422">
        <v>3656.77</v>
      </c>
    </row>
    <row r="212" spans="1:15" ht="17.25" customHeight="1">
      <c r="A212" s="430"/>
      <c r="B212" s="429"/>
      <c r="C212" s="428"/>
      <c r="D212" s="427"/>
      <c r="E212" s="427"/>
      <c r="F212" s="427"/>
      <c r="G212" s="650" t="s">
        <v>861</v>
      </c>
      <c r="H212" s="650"/>
      <c r="I212" s="424">
        <v>905</v>
      </c>
      <c r="J212" s="426">
        <v>702</v>
      </c>
      <c r="K212" s="425">
        <v>4339901</v>
      </c>
      <c r="L212" s="424">
        <v>1</v>
      </c>
      <c r="M212" s="423">
        <v>50182</v>
      </c>
      <c r="N212" s="423">
        <v>29124.7</v>
      </c>
      <c r="O212" s="422">
        <v>3656.77</v>
      </c>
    </row>
    <row r="213" spans="1:15" ht="17.25" customHeight="1">
      <c r="A213" s="430"/>
      <c r="B213" s="429"/>
      <c r="C213" s="428"/>
      <c r="D213" s="427"/>
      <c r="E213" s="427"/>
      <c r="F213" s="645" t="s">
        <v>479</v>
      </c>
      <c r="G213" s="645"/>
      <c r="H213" s="645"/>
      <c r="I213" s="424">
        <v>905</v>
      </c>
      <c r="J213" s="426">
        <v>702</v>
      </c>
      <c r="K213" s="425">
        <v>4339909</v>
      </c>
      <c r="L213" s="424">
        <v>0</v>
      </c>
      <c r="M213" s="423">
        <v>6.47333</v>
      </c>
      <c r="N213" s="423">
        <v>0</v>
      </c>
      <c r="O213" s="422">
        <v>0</v>
      </c>
    </row>
    <row r="214" spans="1:15" ht="17.25" customHeight="1">
      <c r="A214" s="430"/>
      <c r="B214" s="429"/>
      <c r="C214" s="428"/>
      <c r="D214" s="427"/>
      <c r="E214" s="427"/>
      <c r="F214" s="427"/>
      <c r="G214" s="650" t="s">
        <v>861</v>
      </c>
      <c r="H214" s="650"/>
      <c r="I214" s="424">
        <v>905</v>
      </c>
      <c r="J214" s="426">
        <v>702</v>
      </c>
      <c r="K214" s="425">
        <v>4339909</v>
      </c>
      <c r="L214" s="424">
        <v>1</v>
      </c>
      <c r="M214" s="423">
        <v>6.47333</v>
      </c>
      <c r="N214" s="423">
        <v>0</v>
      </c>
      <c r="O214" s="422">
        <v>0</v>
      </c>
    </row>
    <row r="215" spans="1:15" ht="17.25" customHeight="1">
      <c r="A215" s="430"/>
      <c r="B215" s="429"/>
      <c r="C215" s="428"/>
      <c r="D215" s="645" t="s">
        <v>304</v>
      </c>
      <c r="E215" s="645"/>
      <c r="F215" s="645"/>
      <c r="G215" s="645"/>
      <c r="H215" s="645"/>
      <c r="I215" s="424">
        <v>905</v>
      </c>
      <c r="J215" s="426">
        <v>702</v>
      </c>
      <c r="K215" s="425">
        <v>5200000</v>
      </c>
      <c r="L215" s="424">
        <v>0</v>
      </c>
      <c r="M215" s="423">
        <v>52092</v>
      </c>
      <c r="N215" s="423">
        <v>41277.183</v>
      </c>
      <c r="O215" s="422">
        <v>0</v>
      </c>
    </row>
    <row r="216" spans="1:15" ht="32.25" customHeight="1">
      <c r="A216" s="430"/>
      <c r="B216" s="429"/>
      <c r="C216" s="428"/>
      <c r="D216" s="427"/>
      <c r="E216" s="645" t="s">
        <v>478</v>
      </c>
      <c r="F216" s="645"/>
      <c r="G216" s="645"/>
      <c r="H216" s="645"/>
      <c r="I216" s="424">
        <v>905</v>
      </c>
      <c r="J216" s="426">
        <v>702</v>
      </c>
      <c r="K216" s="425">
        <v>5200900</v>
      </c>
      <c r="L216" s="424">
        <v>0</v>
      </c>
      <c r="M216" s="423">
        <v>52092</v>
      </c>
      <c r="N216" s="423">
        <v>41277.183</v>
      </c>
      <c r="O216" s="422">
        <v>0</v>
      </c>
    </row>
    <row r="217" spans="1:15" ht="61.5" customHeight="1">
      <c r="A217" s="430"/>
      <c r="B217" s="429"/>
      <c r="C217" s="428"/>
      <c r="D217" s="427"/>
      <c r="E217" s="427"/>
      <c r="F217" s="645" t="s">
        <v>56</v>
      </c>
      <c r="G217" s="645"/>
      <c r="H217" s="645"/>
      <c r="I217" s="424">
        <v>905</v>
      </c>
      <c r="J217" s="426">
        <v>702</v>
      </c>
      <c r="K217" s="425">
        <v>5200901</v>
      </c>
      <c r="L217" s="424">
        <v>0</v>
      </c>
      <c r="M217" s="423">
        <v>24966</v>
      </c>
      <c r="N217" s="423">
        <v>19782.9</v>
      </c>
      <c r="O217" s="422">
        <v>0</v>
      </c>
    </row>
    <row r="218" spans="1:15" ht="17.25" customHeight="1">
      <c r="A218" s="430"/>
      <c r="B218" s="429"/>
      <c r="C218" s="428"/>
      <c r="D218" s="427"/>
      <c r="E218" s="427"/>
      <c r="F218" s="427"/>
      <c r="G218" s="650" t="s">
        <v>861</v>
      </c>
      <c r="H218" s="650"/>
      <c r="I218" s="424">
        <v>905</v>
      </c>
      <c r="J218" s="426">
        <v>702</v>
      </c>
      <c r="K218" s="425">
        <v>5200901</v>
      </c>
      <c r="L218" s="424">
        <v>1</v>
      </c>
      <c r="M218" s="423">
        <v>24966</v>
      </c>
      <c r="N218" s="423">
        <v>19782.9</v>
      </c>
      <c r="O218" s="422">
        <v>0</v>
      </c>
    </row>
    <row r="219" spans="1:15" ht="76.5" customHeight="1">
      <c r="A219" s="430"/>
      <c r="B219" s="429"/>
      <c r="C219" s="428"/>
      <c r="D219" s="427"/>
      <c r="E219" s="427"/>
      <c r="F219" s="645" t="s">
        <v>57</v>
      </c>
      <c r="G219" s="645"/>
      <c r="H219" s="645"/>
      <c r="I219" s="424">
        <v>905</v>
      </c>
      <c r="J219" s="426">
        <v>702</v>
      </c>
      <c r="K219" s="425">
        <v>5200902</v>
      </c>
      <c r="L219" s="424">
        <v>0</v>
      </c>
      <c r="M219" s="423">
        <v>618</v>
      </c>
      <c r="N219" s="423">
        <v>489.7</v>
      </c>
      <c r="O219" s="422">
        <v>0</v>
      </c>
    </row>
    <row r="220" spans="1:15" ht="15.75" customHeight="1">
      <c r="A220" s="430"/>
      <c r="B220" s="429"/>
      <c r="C220" s="428"/>
      <c r="D220" s="427"/>
      <c r="E220" s="427"/>
      <c r="F220" s="427"/>
      <c r="G220" s="650" t="s">
        <v>861</v>
      </c>
      <c r="H220" s="650"/>
      <c r="I220" s="424">
        <v>905</v>
      </c>
      <c r="J220" s="426">
        <v>702</v>
      </c>
      <c r="K220" s="425">
        <v>5200902</v>
      </c>
      <c r="L220" s="424">
        <v>1</v>
      </c>
      <c r="M220" s="423">
        <v>618</v>
      </c>
      <c r="N220" s="423">
        <v>489.7</v>
      </c>
      <c r="O220" s="422">
        <v>0</v>
      </c>
    </row>
    <row r="221" spans="1:15" ht="58.5" customHeight="1">
      <c r="A221" s="430"/>
      <c r="B221" s="429"/>
      <c r="C221" s="428"/>
      <c r="D221" s="427"/>
      <c r="E221" s="427"/>
      <c r="F221" s="645" t="s">
        <v>58</v>
      </c>
      <c r="G221" s="645"/>
      <c r="H221" s="645"/>
      <c r="I221" s="424">
        <v>905</v>
      </c>
      <c r="J221" s="426">
        <v>702</v>
      </c>
      <c r="K221" s="425">
        <v>5200903</v>
      </c>
      <c r="L221" s="424">
        <v>0</v>
      </c>
      <c r="M221" s="423">
        <v>25841.7</v>
      </c>
      <c r="N221" s="423">
        <v>20476.783</v>
      </c>
      <c r="O221" s="422">
        <v>0</v>
      </c>
    </row>
    <row r="222" spans="1:15" ht="17.25" customHeight="1">
      <c r="A222" s="430"/>
      <c r="B222" s="429"/>
      <c r="C222" s="428"/>
      <c r="D222" s="427"/>
      <c r="E222" s="427"/>
      <c r="F222" s="427"/>
      <c r="G222" s="650" t="s">
        <v>861</v>
      </c>
      <c r="H222" s="650"/>
      <c r="I222" s="424">
        <v>905</v>
      </c>
      <c r="J222" s="426">
        <v>702</v>
      </c>
      <c r="K222" s="425">
        <v>5200903</v>
      </c>
      <c r="L222" s="424">
        <v>1</v>
      </c>
      <c r="M222" s="423">
        <v>25841.7</v>
      </c>
      <c r="N222" s="423">
        <v>20476.783</v>
      </c>
      <c r="O222" s="422">
        <v>0</v>
      </c>
    </row>
    <row r="223" spans="1:15" ht="62.25" customHeight="1">
      <c r="A223" s="430"/>
      <c r="B223" s="429"/>
      <c r="C223" s="428"/>
      <c r="D223" s="427"/>
      <c r="E223" s="427"/>
      <c r="F223" s="645" t="s">
        <v>59</v>
      </c>
      <c r="G223" s="645"/>
      <c r="H223" s="645"/>
      <c r="I223" s="424">
        <v>905</v>
      </c>
      <c r="J223" s="426">
        <v>702</v>
      </c>
      <c r="K223" s="425">
        <v>5200904</v>
      </c>
      <c r="L223" s="424">
        <v>0</v>
      </c>
      <c r="M223" s="423">
        <v>666.3</v>
      </c>
      <c r="N223" s="423">
        <v>527.8</v>
      </c>
      <c r="O223" s="422">
        <v>0</v>
      </c>
    </row>
    <row r="224" spans="1:15" ht="18.75" customHeight="1">
      <c r="A224" s="430"/>
      <c r="B224" s="429"/>
      <c r="C224" s="428"/>
      <c r="D224" s="427"/>
      <c r="E224" s="427"/>
      <c r="F224" s="427"/>
      <c r="G224" s="650" t="s">
        <v>861</v>
      </c>
      <c r="H224" s="650"/>
      <c r="I224" s="424">
        <v>905</v>
      </c>
      <c r="J224" s="426">
        <v>702</v>
      </c>
      <c r="K224" s="425">
        <v>5200904</v>
      </c>
      <c r="L224" s="424">
        <v>1</v>
      </c>
      <c r="M224" s="423">
        <v>666.3</v>
      </c>
      <c r="N224" s="423">
        <v>527.8</v>
      </c>
      <c r="O224" s="422">
        <v>0</v>
      </c>
    </row>
    <row r="225" spans="1:15" ht="18.75" customHeight="1">
      <c r="A225" s="430"/>
      <c r="B225" s="429"/>
      <c r="C225" s="428"/>
      <c r="D225" s="645" t="s">
        <v>865</v>
      </c>
      <c r="E225" s="645"/>
      <c r="F225" s="645"/>
      <c r="G225" s="645"/>
      <c r="H225" s="645"/>
      <c r="I225" s="424">
        <v>905</v>
      </c>
      <c r="J225" s="426">
        <v>702</v>
      </c>
      <c r="K225" s="425">
        <v>7950000</v>
      </c>
      <c r="L225" s="424">
        <v>0</v>
      </c>
      <c r="M225" s="423">
        <v>8757</v>
      </c>
      <c r="N225" s="423">
        <v>0</v>
      </c>
      <c r="O225" s="422">
        <v>0</v>
      </c>
    </row>
    <row r="226" spans="1:15" ht="61.5" customHeight="1">
      <c r="A226" s="430"/>
      <c r="B226" s="429"/>
      <c r="C226" s="428"/>
      <c r="D226" s="427"/>
      <c r="E226" s="427"/>
      <c r="F226" s="645" t="s">
        <v>868</v>
      </c>
      <c r="G226" s="645"/>
      <c r="H226" s="645"/>
      <c r="I226" s="424">
        <v>905</v>
      </c>
      <c r="J226" s="426">
        <v>702</v>
      </c>
      <c r="K226" s="425">
        <v>7950043</v>
      </c>
      <c r="L226" s="424">
        <v>0</v>
      </c>
      <c r="M226" s="423">
        <v>8757</v>
      </c>
      <c r="N226" s="423">
        <v>0</v>
      </c>
      <c r="O226" s="422">
        <v>0</v>
      </c>
    </row>
    <row r="227" spans="1:15" ht="15.75" customHeight="1">
      <c r="A227" s="430"/>
      <c r="B227" s="429"/>
      <c r="C227" s="428"/>
      <c r="D227" s="427"/>
      <c r="E227" s="427"/>
      <c r="F227" s="427"/>
      <c r="G227" s="650" t="s">
        <v>858</v>
      </c>
      <c r="H227" s="650"/>
      <c r="I227" s="424">
        <v>905</v>
      </c>
      <c r="J227" s="426">
        <v>702</v>
      </c>
      <c r="K227" s="425">
        <v>7950043</v>
      </c>
      <c r="L227" s="424">
        <v>500</v>
      </c>
      <c r="M227" s="423">
        <v>8757</v>
      </c>
      <c r="N227" s="423">
        <v>0</v>
      </c>
      <c r="O227" s="422">
        <v>0</v>
      </c>
    </row>
    <row r="228" spans="1:15" ht="15.75" customHeight="1">
      <c r="A228" s="430"/>
      <c r="B228" s="429"/>
      <c r="C228" s="649" t="s">
        <v>223</v>
      </c>
      <c r="D228" s="649"/>
      <c r="E228" s="649"/>
      <c r="F228" s="649"/>
      <c r="G228" s="649"/>
      <c r="H228" s="649"/>
      <c r="I228" s="424">
        <v>905</v>
      </c>
      <c r="J228" s="426">
        <v>707</v>
      </c>
      <c r="K228" s="425">
        <v>0</v>
      </c>
      <c r="L228" s="424">
        <v>0</v>
      </c>
      <c r="M228" s="423">
        <v>8058.89678</v>
      </c>
      <c r="N228" s="423">
        <v>0</v>
      </c>
      <c r="O228" s="422">
        <v>0</v>
      </c>
    </row>
    <row r="229" spans="1:15" ht="15.75" customHeight="1">
      <c r="A229" s="430"/>
      <c r="B229" s="429"/>
      <c r="C229" s="428"/>
      <c r="D229" s="645" t="s">
        <v>473</v>
      </c>
      <c r="E229" s="645"/>
      <c r="F229" s="645"/>
      <c r="G229" s="645"/>
      <c r="H229" s="645"/>
      <c r="I229" s="424">
        <v>905</v>
      </c>
      <c r="J229" s="426">
        <v>707</v>
      </c>
      <c r="K229" s="425">
        <v>4310000</v>
      </c>
      <c r="L229" s="424">
        <v>0</v>
      </c>
      <c r="M229" s="423">
        <v>1024.57514</v>
      </c>
      <c r="N229" s="423">
        <v>0</v>
      </c>
      <c r="O229" s="422">
        <v>0</v>
      </c>
    </row>
    <row r="230" spans="1:15" ht="15.75" customHeight="1">
      <c r="A230" s="430"/>
      <c r="B230" s="429"/>
      <c r="C230" s="428"/>
      <c r="D230" s="427"/>
      <c r="E230" s="645" t="s">
        <v>343</v>
      </c>
      <c r="F230" s="645"/>
      <c r="G230" s="645"/>
      <c r="H230" s="645"/>
      <c r="I230" s="424">
        <v>905</v>
      </c>
      <c r="J230" s="426">
        <v>707</v>
      </c>
      <c r="K230" s="425">
        <v>4310100</v>
      </c>
      <c r="L230" s="424">
        <v>0</v>
      </c>
      <c r="M230" s="423">
        <v>1024.57514</v>
      </c>
      <c r="N230" s="423">
        <v>0</v>
      </c>
      <c r="O230" s="422">
        <v>0</v>
      </c>
    </row>
    <row r="231" spans="1:15" ht="15.75" customHeight="1">
      <c r="A231" s="430"/>
      <c r="B231" s="429"/>
      <c r="C231" s="428"/>
      <c r="D231" s="427"/>
      <c r="E231" s="427"/>
      <c r="F231" s="427"/>
      <c r="G231" s="650" t="s">
        <v>861</v>
      </c>
      <c r="H231" s="650"/>
      <c r="I231" s="424">
        <v>905</v>
      </c>
      <c r="J231" s="426">
        <v>707</v>
      </c>
      <c r="K231" s="425">
        <v>4310100</v>
      </c>
      <c r="L231" s="424">
        <v>1</v>
      </c>
      <c r="M231" s="423">
        <v>870.63126</v>
      </c>
      <c r="N231" s="423">
        <v>0</v>
      </c>
      <c r="O231" s="422">
        <v>0</v>
      </c>
    </row>
    <row r="232" spans="1:15" ht="15.75" customHeight="1">
      <c r="A232" s="430"/>
      <c r="B232" s="429"/>
      <c r="C232" s="428"/>
      <c r="D232" s="427"/>
      <c r="E232" s="427"/>
      <c r="F232" s="645" t="s">
        <v>472</v>
      </c>
      <c r="G232" s="645"/>
      <c r="H232" s="645"/>
      <c r="I232" s="424">
        <v>905</v>
      </c>
      <c r="J232" s="426">
        <v>707</v>
      </c>
      <c r="K232" s="425">
        <v>4310102</v>
      </c>
      <c r="L232" s="424">
        <v>0</v>
      </c>
      <c r="M232" s="423">
        <v>130</v>
      </c>
      <c r="N232" s="423">
        <v>0</v>
      </c>
      <c r="O232" s="422">
        <v>0</v>
      </c>
    </row>
    <row r="233" spans="1:15" ht="15.75" customHeight="1">
      <c r="A233" s="430"/>
      <c r="B233" s="429"/>
      <c r="C233" s="428"/>
      <c r="D233" s="427"/>
      <c r="E233" s="427"/>
      <c r="F233" s="427"/>
      <c r="G233" s="650" t="s">
        <v>858</v>
      </c>
      <c r="H233" s="650"/>
      <c r="I233" s="424">
        <v>905</v>
      </c>
      <c r="J233" s="426">
        <v>707</v>
      </c>
      <c r="K233" s="425">
        <v>4310102</v>
      </c>
      <c r="L233" s="424">
        <v>500</v>
      </c>
      <c r="M233" s="423">
        <v>130</v>
      </c>
      <c r="N233" s="423">
        <v>0</v>
      </c>
      <c r="O233" s="422">
        <v>0</v>
      </c>
    </row>
    <row r="234" spans="1:15" ht="45.75" customHeight="1">
      <c r="A234" s="430"/>
      <c r="B234" s="429"/>
      <c r="C234" s="428"/>
      <c r="D234" s="427"/>
      <c r="E234" s="427"/>
      <c r="F234" s="645" t="s">
        <v>471</v>
      </c>
      <c r="G234" s="645"/>
      <c r="H234" s="645"/>
      <c r="I234" s="424">
        <v>905</v>
      </c>
      <c r="J234" s="426">
        <v>707</v>
      </c>
      <c r="K234" s="425">
        <v>4310104</v>
      </c>
      <c r="L234" s="424">
        <v>0</v>
      </c>
      <c r="M234" s="423">
        <v>23.94388</v>
      </c>
      <c r="N234" s="423">
        <v>0</v>
      </c>
      <c r="O234" s="422">
        <v>0</v>
      </c>
    </row>
    <row r="235" spans="1:15" ht="16.5" customHeight="1">
      <c r="A235" s="430"/>
      <c r="B235" s="429"/>
      <c r="C235" s="428"/>
      <c r="D235" s="427"/>
      <c r="E235" s="427"/>
      <c r="F235" s="427"/>
      <c r="G235" s="650" t="s">
        <v>861</v>
      </c>
      <c r="H235" s="650"/>
      <c r="I235" s="424">
        <v>905</v>
      </c>
      <c r="J235" s="426">
        <v>707</v>
      </c>
      <c r="K235" s="425">
        <v>4310104</v>
      </c>
      <c r="L235" s="424">
        <v>1</v>
      </c>
      <c r="M235" s="423">
        <v>23.94388</v>
      </c>
      <c r="N235" s="423">
        <v>0</v>
      </c>
      <c r="O235" s="422">
        <v>0</v>
      </c>
    </row>
    <row r="236" spans="1:15" ht="16.5" customHeight="1">
      <c r="A236" s="430"/>
      <c r="B236" s="429"/>
      <c r="C236" s="428"/>
      <c r="D236" s="645" t="s">
        <v>865</v>
      </c>
      <c r="E236" s="645"/>
      <c r="F236" s="645"/>
      <c r="G236" s="645"/>
      <c r="H236" s="645"/>
      <c r="I236" s="424">
        <v>905</v>
      </c>
      <c r="J236" s="426">
        <v>707</v>
      </c>
      <c r="K236" s="425">
        <v>7950000</v>
      </c>
      <c r="L236" s="424">
        <v>0</v>
      </c>
      <c r="M236" s="423">
        <v>7034.321640000001</v>
      </c>
      <c r="N236" s="423">
        <v>0</v>
      </c>
      <c r="O236" s="422">
        <v>0</v>
      </c>
    </row>
    <row r="237" spans="1:15" ht="60" customHeight="1">
      <c r="A237" s="430"/>
      <c r="B237" s="429"/>
      <c r="C237" s="428"/>
      <c r="D237" s="427"/>
      <c r="E237" s="427"/>
      <c r="F237" s="645" t="s">
        <v>256</v>
      </c>
      <c r="G237" s="645"/>
      <c r="H237" s="645"/>
      <c r="I237" s="424">
        <v>905</v>
      </c>
      <c r="J237" s="426">
        <v>707</v>
      </c>
      <c r="K237" s="425">
        <v>7950015</v>
      </c>
      <c r="L237" s="424">
        <v>0</v>
      </c>
      <c r="M237" s="423">
        <v>169.8055</v>
      </c>
      <c r="N237" s="423">
        <v>0</v>
      </c>
      <c r="O237" s="422">
        <v>0</v>
      </c>
    </row>
    <row r="238" spans="1:15" ht="17.25" customHeight="1">
      <c r="A238" s="430"/>
      <c r="B238" s="429"/>
      <c r="C238" s="428"/>
      <c r="D238" s="427"/>
      <c r="E238" s="427"/>
      <c r="F238" s="427"/>
      <c r="G238" s="650" t="s">
        <v>858</v>
      </c>
      <c r="H238" s="650"/>
      <c r="I238" s="424">
        <v>905</v>
      </c>
      <c r="J238" s="426">
        <v>707</v>
      </c>
      <c r="K238" s="425">
        <v>7950015</v>
      </c>
      <c r="L238" s="424">
        <v>500</v>
      </c>
      <c r="M238" s="423">
        <v>169.8055</v>
      </c>
      <c r="N238" s="423">
        <v>0</v>
      </c>
      <c r="O238" s="422">
        <v>0</v>
      </c>
    </row>
    <row r="239" spans="1:15" ht="43.5" customHeight="1">
      <c r="A239" s="430"/>
      <c r="B239" s="429"/>
      <c r="C239" s="428"/>
      <c r="D239" s="427"/>
      <c r="E239" s="427"/>
      <c r="F239" s="645" t="s">
        <v>470</v>
      </c>
      <c r="G239" s="645"/>
      <c r="H239" s="645"/>
      <c r="I239" s="424">
        <v>905</v>
      </c>
      <c r="J239" s="426">
        <v>707</v>
      </c>
      <c r="K239" s="425">
        <v>7950031</v>
      </c>
      <c r="L239" s="424">
        <v>0</v>
      </c>
      <c r="M239" s="423">
        <v>1382.41614</v>
      </c>
      <c r="N239" s="423">
        <v>0</v>
      </c>
      <c r="O239" s="422">
        <v>0</v>
      </c>
    </row>
    <row r="240" spans="1:15" ht="16.5" customHeight="1">
      <c r="A240" s="430"/>
      <c r="B240" s="429"/>
      <c r="C240" s="428"/>
      <c r="D240" s="427"/>
      <c r="E240" s="427"/>
      <c r="F240" s="427"/>
      <c r="G240" s="650" t="s">
        <v>858</v>
      </c>
      <c r="H240" s="650"/>
      <c r="I240" s="424">
        <v>905</v>
      </c>
      <c r="J240" s="426">
        <v>707</v>
      </c>
      <c r="K240" s="425">
        <v>7950031</v>
      </c>
      <c r="L240" s="424">
        <v>500</v>
      </c>
      <c r="M240" s="423">
        <v>1382.41614</v>
      </c>
      <c r="N240" s="423">
        <v>0</v>
      </c>
      <c r="O240" s="422">
        <v>0</v>
      </c>
    </row>
    <row r="241" spans="1:15" ht="45" customHeight="1">
      <c r="A241" s="430"/>
      <c r="B241" s="429"/>
      <c r="C241" s="428"/>
      <c r="D241" s="427"/>
      <c r="E241" s="427"/>
      <c r="F241" s="645" t="s">
        <v>469</v>
      </c>
      <c r="G241" s="645"/>
      <c r="H241" s="645"/>
      <c r="I241" s="424">
        <v>905</v>
      </c>
      <c r="J241" s="426">
        <v>707</v>
      </c>
      <c r="K241" s="425">
        <v>7950032</v>
      </c>
      <c r="L241" s="424">
        <v>0</v>
      </c>
      <c r="M241" s="423">
        <v>5482.1</v>
      </c>
      <c r="N241" s="423">
        <v>0</v>
      </c>
      <c r="O241" s="422">
        <v>0</v>
      </c>
    </row>
    <row r="242" spans="1:15" ht="17.25" customHeight="1">
      <c r="A242" s="430"/>
      <c r="B242" s="429"/>
      <c r="C242" s="428"/>
      <c r="D242" s="427"/>
      <c r="E242" s="427"/>
      <c r="F242" s="427"/>
      <c r="G242" s="650" t="s">
        <v>858</v>
      </c>
      <c r="H242" s="650"/>
      <c r="I242" s="424">
        <v>905</v>
      </c>
      <c r="J242" s="426">
        <v>707</v>
      </c>
      <c r="K242" s="425">
        <v>7950032</v>
      </c>
      <c r="L242" s="424">
        <v>500</v>
      </c>
      <c r="M242" s="423">
        <v>5482.1</v>
      </c>
      <c r="N242" s="423">
        <v>0</v>
      </c>
      <c r="O242" s="422">
        <v>0</v>
      </c>
    </row>
    <row r="243" spans="1:15" ht="17.25" customHeight="1">
      <c r="A243" s="430"/>
      <c r="B243" s="429"/>
      <c r="C243" s="649" t="s">
        <v>222</v>
      </c>
      <c r="D243" s="649"/>
      <c r="E243" s="649"/>
      <c r="F243" s="649"/>
      <c r="G243" s="649"/>
      <c r="H243" s="649"/>
      <c r="I243" s="424">
        <v>905</v>
      </c>
      <c r="J243" s="426">
        <v>709</v>
      </c>
      <c r="K243" s="425">
        <v>0</v>
      </c>
      <c r="L243" s="424">
        <v>0</v>
      </c>
      <c r="M243" s="423">
        <v>19411.51524</v>
      </c>
      <c r="N243" s="423">
        <v>8160</v>
      </c>
      <c r="O243" s="422">
        <v>0</v>
      </c>
    </row>
    <row r="244" spans="1:15" ht="17.25" customHeight="1">
      <c r="A244" s="430"/>
      <c r="B244" s="429"/>
      <c r="C244" s="428"/>
      <c r="D244" s="645" t="s">
        <v>342</v>
      </c>
      <c r="E244" s="645"/>
      <c r="F244" s="645"/>
      <c r="G244" s="645"/>
      <c r="H244" s="645"/>
      <c r="I244" s="424">
        <v>905</v>
      </c>
      <c r="J244" s="426">
        <v>709</v>
      </c>
      <c r="K244" s="425">
        <v>4360000</v>
      </c>
      <c r="L244" s="424">
        <v>0</v>
      </c>
      <c r="M244" s="423">
        <f>M246</f>
        <v>17961.298939999997</v>
      </c>
      <c r="N244" s="423">
        <f>N246</f>
        <v>9600.125</v>
      </c>
      <c r="O244" s="422">
        <f>O246</f>
        <v>0</v>
      </c>
    </row>
    <row r="245" spans="1:15" ht="17.25" customHeight="1">
      <c r="A245" s="430"/>
      <c r="B245" s="429"/>
      <c r="C245" s="428"/>
      <c r="D245" s="427"/>
      <c r="E245" s="645" t="s">
        <v>343</v>
      </c>
      <c r="F245" s="645"/>
      <c r="G245" s="645"/>
      <c r="H245" s="645"/>
      <c r="I245" s="424">
        <v>905</v>
      </c>
      <c r="J245" s="426">
        <v>709</v>
      </c>
      <c r="K245" s="425">
        <v>4360900</v>
      </c>
      <c r="L245" s="424">
        <v>0</v>
      </c>
      <c r="M245" s="423">
        <v>1440.125</v>
      </c>
      <c r="N245" s="423">
        <v>0</v>
      </c>
      <c r="O245" s="422">
        <v>0</v>
      </c>
    </row>
    <row r="246" spans="1:15" ht="17.25" customHeight="1">
      <c r="A246" s="430"/>
      <c r="B246" s="429"/>
      <c r="C246" s="428"/>
      <c r="D246" s="427"/>
      <c r="E246" s="427"/>
      <c r="F246" s="645" t="s">
        <v>342</v>
      </c>
      <c r="G246" s="645"/>
      <c r="H246" s="645"/>
      <c r="I246" s="424">
        <v>905</v>
      </c>
      <c r="J246" s="426">
        <v>709</v>
      </c>
      <c r="K246" s="425">
        <v>4360901</v>
      </c>
      <c r="L246" s="424">
        <v>0</v>
      </c>
      <c r="M246" s="423">
        <v>17961.298939999997</v>
      </c>
      <c r="N246" s="423">
        <v>9600.125</v>
      </c>
      <c r="O246" s="422">
        <v>0</v>
      </c>
    </row>
    <row r="247" spans="1:15" ht="17.25" customHeight="1">
      <c r="A247" s="430"/>
      <c r="B247" s="429"/>
      <c r="C247" s="428"/>
      <c r="D247" s="427"/>
      <c r="E247" s="427"/>
      <c r="F247" s="427"/>
      <c r="G247" s="650" t="s">
        <v>858</v>
      </c>
      <c r="H247" s="650"/>
      <c r="I247" s="424">
        <v>905</v>
      </c>
      <c r="J247" s="426">
        <v>709</v>
      </c>
      <c r="K247" s="425">
        <v>4360901</v>
      </c>
      <c r="L247" s="424">
        <v>500</v>
      </c>
      <c r="M247" s="423">
        <v>17961.298939999997</v>
      </c>
      <c r="N247" s="423">
        <v>9600.125</v>
      </c>
      <c r="O247" s="422">
        <v>0</v>
      </c>
    </row>
    <row r="248" spans="1:15" ht="28.5" customHeight="1">
      <c r="A248" s="430"/>
      <c r="B248" s="429"/>
      <c r="C248" s="428"/>
      <c r="D248" s="427"/>
      <c r="E248" s="427"/>
      <c r="F248" s="427"/>
      <c r="G248" s="437"/>
      <c r="H248" s="437" t="s">
        <v>321</v>
      </c>
      <c r="I248" s="424">
        <v>905</v>
      </c>
      <c r="J248" s="426">
        <v>709</v>
      </c>
      <c r="K248" s="425">
        <v>5120000</v>
      </c>
      <c r="L248" s="424">
        <v>0</v>
      </c>
      <c r="M248" s="423">
        <f aca="true" t="shared" si="1" ref="M248:O249">M249</f>
        <v>205.43155000000002</v>
      </c>
      <c r="N248" s="423">
        <f t="shared" si="1"/>
        <v>0</v>
      </c>
      <c r="O248" s="422">
        <f t="shared" si="1"/>
        <v>0</v>
      </c>
    </row>
    <row r="249" spans="1:15" ht="27.75" customHeight="1">
      <c r="A249" s="430"/>
      <c r="B249" s="429"/>
      <c r="C249" s="428"/>
      <c r="D249" s="427"/>
      <c r="E249" s="427"/>
      <c r="F249" s="427"/>
      <c r="G249" s="437"/>
      <c r="H249" s="437" t="s">
        <v>912</v>
      </c>
      <c r="I249" s="424">
        <v>905</v>
      </c>
      <c r="J249" s="426">
        <v>709</v>
      </c>
      <c r="K249" s="425">
        <v>5129700</v>
      </c>
      <c r="L249" s="424">
        <v>0</v>
      </c>
      <c r="M249" s="423">
        <f t="shared" si="1"/>
        <v>205.43155000000002</v>
      </c>
      <c r="N249" s="423">
        <f t="shared" si="1"/>
        <v>0</v>
      </c>
      <c r="O249" s="422">
        <f t="shared" si="1"/>
        <v>0</v>
      </c>
    </row>
    <row r="250" spans="1:15" ht="30" customHeight="1">
      <c r="A250" s="430"/>
      <c r="B250" s="429"/>
      <c r="C250" s="428"/>
      <c r="D250" s="427"/>
      <c r="E250" s="427"/>
      <c r="F250" s="645" t="s">
        <v>255</v>
      </c>
      <c r="G250" s="645"/>
      <c r="H250" s="645"/>
      <c r="I250" s="424">
        <v>905</v>
      </c>
      <c r="J250" s="426">
        <v>709</v>
      </c>
      <c r="K250" s="425">
        <v>5129707</v>
      </c>
      <c r="L250" s="424">
        <v>0</v>
      </c>
      <c r="M250" s="423">
        <v>205.43155000000002</v>
      </c>
      <c r="N250" s="423">
        <v>0</v>
      </c>
      <c r="O250" s="422">
        <v>0</v>
      </c>
    </row>
    <row r="251" spans="1:15" ht="15.75" customHeight="1">
      <c r="A251" s="430"/>
      <c r="B251" s="429"/>
      <c r="C251" s="428"/>
      <c r="D251" s="427"/>
      <c r="E251" s="427"/>
      <c r="F251" s="427"/>
      <c r="G251" s="650" t="s">
        <v>858</v>
      </c>
      <c r="H251" s="650"/>
      <c r="I251" s="424">
        <v>905</v>
      </c>
      <c r="J251" s="426">
        <v>709</v>
      </c>
      <c r="K251" s="425">
        <v>5129707</v>
      </c>
      <c r="L251" s="424">
        <v>500</v>
      </c>
      <c r="M251" s="423">
        <v>205.43155000000002</v>
      </c>
      <c r="N251" s="423">
        <v>0</v>
      </c>
      <c r="O251" s="422">
        <v>0</v>
      </c>
    </row>
    <row r="252" spans="1:15" ht="17.25" customHeight="1">
      <c r="A252" s="430"/>
      <c r="B252" s="429"/>
      <c r="C252" s="428"/>
      <c r="D252" s="645" t="s">
        <v>865</v>
      </c>
      <c r="E252" s="645"/>
      <c r="F252" s="645"/>
      <c r="G252" s="645"/>
      <c r="H252" s="645"/>
      <c r="I252" s="424">
        <v>905</v>
      </c>
      <c r="J252" s="426">
        <v>709</v>
      </c>
      <c r="K252" s="425">
        <v>7950000</v>
      </c>
      <c r="L252" s="424">
        <v>0</v>
      </c>
      <c r="M252" s="423">
        <f>M253</f>
        <v>1244.78475</v>
      </c>
      <c r="N252" s="423">
        <f>N253</f>
        <v>0</v>
      </c>
      <c r="O252" s="422">
        <f>O253</f>
        <v>0</v>
      </c>
    </row>
    <row r="253" spans="1:15" ht="57.75" customHeight="1">
      <c r="A253" s="430"/>
      <c r="B253" s="429"/>
      <c r="C253" s="428"/>
      <c r="D253" s="427"/>
      <c r="E253" s="427"/>
      <c r="F253" s="645" t="s">
        <v>254</v>
      </c>
      <c r="G253" s="645"/>
      <c r="H253" s="645"/>
      <c r="I253" s="424">
        <v>905</v>
      </c>
      <c r="J253" s="426">
        <v>709</v>
      </c>
      <c r="K253" s="425">
        <v>7950014</v>
      </c>
      <c r="L253" s="424">
        <v>0</v>
      </c>
      <c r="M253" s="423">
        <v>1244.78475</v>
      </c>
      <c r="N253" s="423">
        <v>0</v>
      </c>
      <c r="O253" s="422">
        <v>0</v>
      </c>
    </row>
    <row r="254" spans="1:15" ht="15.75" customHeight="1">
      <c r="A254" s="430"/>
      <c r="B254" s="429"/>
      <c r="C254" s="428"/>
      <c r="D254" s="427"/>
      <c r="E254" s="427"/>
      <c r="F254" s="427"/>
      <c r="G254" s="650" t="s">
        <v>858</v>
      </c>
      <c r="H254" s="650"/>
      <c r="I254" s="424">
        <v>905</v>
      </c>
      <c r="J254" s="426">
        <v>709</v>
      </c>
      <c r="K254" s="425">
        <v>7950014</v>
      </c>
      <c r="L254" s="424">
        <v>500</v>
      </c>
      <c r="M254" s="423">
        <v>1244.78475</v>
      </c>
      <c r="N254" s="423">
        <v>0</v>
      </c>
      <c r="O254" s="422">
        <v>0</v>
      </c>
    </row>
    <row r="255" spans="1:15" ht="16.5" customHeight="1">
      <c r="A255" s="430"/>
      <c r="B255" s="429"/>
      <c r="C255" s="649" t="s">
        <v>220</v>
      </c>
      <c r="D255" s="649"/>
      <c r="E255" s="649"/>
      <c r="F255" s="649"/>
      <c r="G255" s="649"/>
      <c r="H255" s="649"/>
      <c r="I255" s="424">
        <v>905</v>
      </c>
      <c r="J255" s="426">
        <v>801</v>
      </c>
      <c r="K255" s="425">
        <v>0</v>
      </c>
      <c r="L255" s="424">
        <v>0</v>
      </c>
      <c r="M255" s="423">
        <f>73770.91243-143.29437</f>
        <v>73627.61806</v>
      </c>
      <c r="N255" s="423">
        <v>40655.05293</v>
      </c>
      <c r="O255" s="422">
        <f>6792.2644-143.29437</f>
        <v>6648.97003</v>
      </c>
    </row>
    <row r="256" spans="1:15" ht="32.25" customHeight="1">
      <c r="A256" s="430"/>
      <c r="B256" s="429"/>
      <c r="C256" s="428"/>
      <c r="D256" s="645" t="s">
        <v>881</v>
      </c>
      <c r="E256" s="645"/>
      <c r="F256" s="645"/>
      <c r="G256" s="645"/>
      <c r="H256" s="645"/>
      <c r="I256" s="424">
        <v>905</v>
      </c>
      <c r="J256" s="426">
        <v>801</v>
      </c>
      <c r="K256" s="425">
        <v>4400000</v>
      </c>
      <c r="L256" s="424">
        <v>0</v>
      </c>
      <c r="M256" s="423">
        <f>M257</f>
        <v>48950.54523</v>
      </c>
      <c r="N256" s="423">
        <f>N257</f>
        <v>24829.52379</v>
      </c>
      <c r="O256" s="422">
        <f>O257</f>
        <v>5061.771059999999</v>
      </c>
    </row>
    <row r="257" spans="1:15" ht="18" customHeight="1">
      <c r="A257" s="430"/>
      <c r="B257" s="429"/>
      <c r="C257" s="428"/>
      <c r="D257" s="427"/>
      <c r="E257" s="645" t="s">
        <v>866</v>
      </c>
      <c r="F257" s="645"/>
      <c r="G257" s="645"/>
      <c r="H257" s="645"/>
      <c r="I257" s="424">
        <v>905</v>
      </c>
      <c r="J257" s="426">
        <v>801</v>
      </c>
      <c r="K257" s="425">
        <v>4409900</v>
      </c>
      <c r="L257" s="424">
        <v>0</v>
      </c>
      <c r="M257" s="423">
        <f>M258+M260+M262+M264+M266+M268</f>
        <v>48950.54523</v>
      </c>
      <c r="N257" s="423">
        <f>N258+N260+N262+N264+N266+N268</f>
        <v>24829.52379</v>
      </c>
      <c r="O257" s="422">
        <f>O258+O260+O262+O264+O266+O268</f>
        <v>5061.771059999999</v>
      </c>
    </row>
    <row r="258" spans="1:15" ht="30.75" customHeight="1">
      <c r="A258" s="430"/>
      <c r="B258" s="429"/>
      <c r="C258" s="428"/>
      <c r="D258" s="427"/>
      <c r="E258" s="427"/>
      <c r="F258" s="645" t="s">
        <v>340</v>
      </c>
      <c r="G258" s="645"/>
      <c r="H258" s="645"/>
      <c r="I258" s="424">
        <v>905</v>
      </c>
      <c r="J258" s="426">
        <v>801</v>
      </c>
      <c r="K258" s="425">
        <v>4409901</v>
      </c>
      <c r="L258" s="424">
        <v>0</v>
      </c>
      <c r="M258" s="423">
        <f>23160.88499-143.29437</f>
        <v>23017.59062</v>
      </c>
      <c r="N258" s="423">
        <v>10842.2444</v>
      </c>
      <c r="O258" s="422">
        <f>3918.46512-143.29437</f>
        <v>3775.1707499999998</v>
      </c>
    </row>
    <row r="259" spans="1:15" ht="17.25" customHeight="1">
      <c r="A259" s="430"/>
      <c r="B259" s="429"/>
      <c r="C259" s="428"/>
      <c r="D259" s="427"/>
      <c r="E259" s="427"/>
      <c r="F259" s="427"/>
      <c r="G259" s="650" t="s">
        <v>861</v>
      </c>
      <c r="H259" s="650"/>
      <c r="I259" s="424">
        <v>905</v>
      </c>
      <c r="J259" s="426">
        <v>801</v>
      </c>
      <c r="K259" s="425">
        <v>4409901</v>
      </c>
      <c r="L259" s="424">
        <v>1</v>
      </c>
      <c r="M259" s="423">
        <f>23160.88499-143.29437</f>
        <v>23017.59062</v>
      </c>
      <c r="N259" s="423">
        <v>10842.2444</v>
      </c>
      <c r="O259" s="422">
        <f>3918.46512-143.29437</f>
        <v>3775.1707499999998</v>
      </c>
    </row>
    <row r="260" spans="1:15" ht="29.25" customHeight="1">
      <c r="A260" s="430"/>
      <c r="B260" s="429"/>
      <c r="C260" s="428"/>
      <c r="D260" s="427"/>
      <c r="E260" s="427"/>
      <c r="F260" s="645" t="s">
        <v>339</v>
      </c>
      <c r="G260" s="645"/>
      <c r="H260" s="645"/>
      <c r="I260" s="424">
        <v>905</v>
      </c>
      <c r="J260" s="426">
        <v>801</v>
      </c>
      <c r="K260" s="425">
        <v>4409902</v>
      </c>
      <c r="L260" s="424">
        <v>0</v>
      </c>
      <c r="M260" s="423">
        <v>9333.39169</v>
      </c>
      <c r="N260" s="423">
        <v>5362.54866</v>
      </c>
      <c r="O260" s="422">
        <v>1097.3</v>
      </c>
    </row>
    <row r="261" spans="1:15" ht="18" customHeight="1">
      <c r="A261" s="430"/>
      <c r="B261" s="429"/>
      <c r="C261" s="428"/>
      <c r="D261" s="427"/>
      <c r="E261" s="427"/>
      <c r="F261" s="427"/>
      <c r="G261" s="650" t="s">
        <v>861</v>
      </c>
      <c r="H261" s="650"/>
      <c r="I261" s="424">
        <v>905</v>
      </c>
      <c r="J261" s="426">
        <v>801</v>
      </c>
      <c r="K261" s="425">
        <v>4409902</v>
      </c>
      <c r="L261" s="424">
        <v>1</v>
      </c>
      <c r="M261" s="423">
        <v>9333.39169</v>
      </c>
      <c r="N261" s="423">
        <v>5362.54866</v>
      </c>
      <c r="O261" s="422">
        <v>1097.3</v>
      </c>
    </row>
    <row r="262" spans="1:15" ht="29.25" customHeight="1">
      <c r="A262" s="430"/>
      <c r="B262" s="429"/>
      <c r="C262" s="428"/>
      <c r="D262" s="427"/>
      <c r="E262" s="427"/>
      <c r="F262" s="645" t="s">
        <v>338</v>
      </c>
      <c r="G262" s="645"/>
      <c r="H262" s="645"/>
      <c r="I262" s="424">
        <v>905</v>
      </c>
      <c r="J262" s="426">
        <v>801</v>
      </c>
      <c r="K262" s="425">
        <v>4409903</v>
      </c>
      <c r="L262" s="424">
        <v>0</v>
      </c>
      <c r="M262" s="423">
        <v>3945.4877699999997</v>
      </c>
      <c r="N262" s="423">
        <v>1918.96962</v>
      </c>
      <c r="O262" s="422">
        <v>86.81031</v>
      </c>
    </row>
    <row r="263" spans="1:15" ht="17.25" customHeight="1">
      <c r="A263" s="430"/>
      <c r="B263" s="429"/>
      <c r="C263" s="428"/>
      <c r="D263" s="427"/>
      <c r="E263" s="427"/>
      <c r="F263" s="427"/>
      <c r="G263" s="650" t="s">
        <v>861</v>
      </c>
      <c r="H263" s="650"/>
      <c r="I263" s="424">
        <v>905</v>
      </c>
      <c r="J263" s="426">
        <v>801</v>
      </c>
      <c r="K263" s="425">
        <v>4409903</v>
      </c>
      <c r="L263" s="424">
        <v>1</v>
      </c>
      <c r="M263" s="423">
        <v>3945.4877699999997</v>
      </c>
      <c r="N263" s="423">
        <v>1918.96962</v>
      </c>
      <c r="O263" s="422">
        <v>86.81031</v>
      </c>
    </row>
    <row r="264" spans="1:15" ht="43.5" customHeight="1">
      <c r="A264" s="430"/>
      <c r="B264" s="429"/>
      <c r="C264" s="428"/>
      <c r="D264" s="427"/>
      <c r="E264" s="427"/>
      <c r="F264" s="645" t="s">
        <v>337</v>
      </c>
      <c r="G264" s="645"/>
      <c r="H264" s="645"/>
      <c r="I264" s="424">
        <v>905</v>
      </c>
      <c r="J264" s="426">
        <v>801</v>
      </c>
      <c r="K264" s="425">
        <v>4409904</v>
      </c>
      <c r="L264" s="424">
        <v>0</v>
      </c>
      <c r="M264" s="423">
        <v>2630.0248099999994</v>
      </c>
      <c r="N264" s="423">
        <v>1323.812</v>
      </c>
      <c r="O264" s="422">
        <v>102.49</v>
      </c>
    </row>
    <row r="265" spans="1:15" ht="18" customHeight="1">
      <c r="A265" s="430"/>
      <c r="B265" s="429"/>
      <c r="C265" s="428"/>
      <c r="D265" s="427"/>
      <c r="E265" s="427"/>
      <c r="F265" s="427"/>
      <c r="G265" s="650" t="s">
        <v>861</v>
      </c>
      <c r="H265" s="650"/>
      <c r="I265" s="424">
        <v>905</v>
      </c>
      <c r="J265" s="426">
        <v>801</v>
      </c>
      <c r="K265" s="425">
        <v>4409904</v>
      </c>
      <c r="L265" s="424">
        <v>1</v>
      </c>
      <c r="M265" s="423">
        <v>2630.0248099999994</v>
      </c>
      <c r="N265" s="423">
        <v>1323.812</v>
      </c>
      <c r="O265" s="422">
        <v>102.49</v>
      </c>
    </row>
    <row r="266" spans="1:15" ht="30" customHeight="1">
      <c r="A266" s="430"/>
      <c r="B266" s="429"/>
      <c r="C266" s="428"/>
      <c r="D266" s="427"/>
      <c r="E266" s="427"/>
      <c r="F266" s="645" t="s">
        <v>336</v>
      </c>
      <c r="G266" s="645"/>
      <c r="H266" s="645"/>
      <c r="I266" s="424">
        <v>905</v>
      </c>
      <c r="J266" s="426">
        <v>801</v>
      </c>
      <c r="K266" s="425">
        <v>4409905</v>
      </c>
      <c r="L266" s="424">
        <v>0</v>
      </c>
      <c r="M266" s="423">
        <v>9260.010680000001</v>
      </c>
      <c r="N266" s="423">
        <v>5381.9491100000005</v>
      </c>
      <c r="O266" s="422">
        <v>0</v>
      </c>
    </row>
    <row r="267" spans="1:15" ht="18" customHeight="1">
      <c r="A267" s="430"/>
      <c r="B267" s="429"/>
      <c r="C267" s="428"/>
      <c r="D267" s="427"/>
      <c r="E267" s="427"/>
      <c r="F267" s="427"/>
      <c r="G267" s="650" t="s">
        <v>861</v>
      </c>
      <c r="H267" s="650"/>
      <c r="I267" s="424">
        <v>905</v>
      </c>
      <c r="J267" s="426">
        <v>801</v>
      </c>
      <c r="K267" s="425">
        <v>4409905</v>
      </c>
      <c r="L267" s="424">
        <v>1</v>
      </c>
      <c r="M267" s="423">
        <v>9260.010680000001</v>
      </c>
      <c r="N267" s="423">
        <v>5381.9491100000005</v>
      </c>
      <c r="O267" s="422">
        <v>0</v>
      </c>
    </row>
    <row r="268" spans="1:15" ht="47.25" customHeight="1">
      <c r="A268" s="430"/>
      <c r="B268" s="429"/>
      <c r="C268" s="428"/>
      <c r="D268" s="427"/>
      <c r="E268" s="427"/>
      <c r="F268" s="645" t="s">
        <v>335</v>
      </c>
      <c r="G268" s="645"/>
      <c r="H268" s="645"/>
      <c r="I268" s="424">
        <v>905</v>
      </c>
      <c r="J268" s="426">
        <v>801</v>
      </c>
      <c r="K268" s="425">
        <v>4409906</v>
      </c>
      <c r="L268" s="424">
        <v>0</v>
      </c>
      <c r="M268" s="423">
        <v>764.03966</v>
      </c>
      <c r="N268" s="423">
        <v>0</v>
      </c>
      <c r="O268" s="422">
        <v>0</v>
      </c>
    </row>
    <row r="269" spans="1:15" ht="16.5" customHeight="1">
      <c r="A269" s="430"/>
      <c r="B269" s="429"/>
      <c r="C269" s="428"/>
      <c r="D269" s="427"/>
      <c r="E269" s="427"/>
      <c r="F269" s="427"/>
      <c r="G269" s="650" t="s">
        <v>861</v>
      </c>
      <c r="H269" s="650"/>
      <c r="I269" s="424">
        <v>905</v>
      </c>
      <c r="J269" s="426">
        <v>801</v>
      </c>
      <c r="K269" s="425">
        <v>4409906</v>
      </c>
      <c r="L269" s="424">
        <v>1</v>
      </c>
      <c r="M269" s="423">
        <v>764.03966</v>
      </c>
      <c r="N269" s="423">
        <v>0</v>
      </c>
      <c r="O269" s="422">
        <v>0</v>
      </c>
    </row>
    <row r="270" spans="1:15" ht="16.5" customHeight="1">
      <c r="A270" s="430"/>
      <c r="B270" s="429"/>
      <c r="C270" s="428"/>
      <c r="D270" s="645" t="s">
        <v>879</v>
      </c>
      <c r="E270" s="645"/>
      <c r="F270" s="645"/>
      <c r="G270" s="645"/>
      <c r="H270" s="645"/>
      <c r="I270" s="424">
        <v>905</v>
      </c>
      <c r="J270" s="426">
        <v>801</v>
      </c>
      <c r="K270" s="425">
        <v>4420000</v>
      </c>
      <c r="L270" s="424">
        <v>0</v>
      </c>
      <c r="M270" s="423">
        <v>23474.97283</v>
      </c>
      <c r="N270" s="423">
        <v>15825.52914</v>
      </c>
      <c r="O270" s="422">
        <v>1587.19897</v>
      </c>
    </row>
    <row r="271" spans="1:15" ht="16.5" customHeight="1">
      <c r="A271" s="430"/>
      <c r="B271" s="429"/>
      <c r="C271" s="428"/>
      <c r="D271" s="427"/>
      <c r="E271" s="645" t="s">
        <v>866</v>
      </c>
      <c r="F271" s="645"/>
      <c r="G271" s="645"/>
      <c r="H271" s="645"/>
      <c r="I271" s="424">
        <v>905</v>
      </c>
      <c r="J271" s="426">
        <v>801</v>
      </c>
      <c r="K271" s="425">
        <v>4429900</v>
      </c>
      <c r="L271" s="424">
        <v>0</v>
      </c>
      <c r="M271" s="423">
        <v>23474.97283</v>
      </c>
      <c r="N271" s="423">
        <v>15825.52914</v>
      </c>
      <c r="O271" s="422">
        <v>1587.19897</v>
      </c>
    </row>
    <row r="272" spans="1:15" ht="16.5" customHeight="1">
      <c r="A272" s="430"/>
      <c r="B272" s="429"/>
      <c r="C272" s="428"/>
      <c r="D272" s="427"/>
      <c r="E272" s="427"/>
      <c r="F272" s="427"/>
      <c r="G272" s="650" t="s">
        <v>861</v>
      </c>
      <c r="H272" s="650"/>
      <c r="I272" s="424">
        <v>905</v>
      </c>
      <c r="J272" s="426">
        <v>801</v>
      </c>
      <c r="K272" s="425">
        <v>4429900</v>
      </c>
      <c r="L272" s="424">
        <v>1</v>
      </c>
      <c r="M272" s="423">
        <v>23474.97283</v>
      </c>
      <c r="N272" s="423">
        <v>15825.52914</v>
      </c>
      <c r="O272" s="422">
        <v>1587.19897</v>
      </c>
    </row>
    <row r="273" spans="1:15" ht="28.5" customHeight="1">
      <c r="A273" s="430"/>
      <c r="B273" s="429"/>
      <c r="C273" s="428"/>
      <c r="D273" s="645" t="s">
        <v>334</v>
      </c>
      <c r="E273" s="645"/>
      <c r="F273" s="645"/>
      <c r="G273" s="645"/>
      <c r="H273" s="645"/>
      <c r="I273" s="424">
        <v>905</v>
      </c>
      <c r="J273" s="426">
        <v>801</v>
      </c>
      <c r="K273" s="425">
        <v>4500000</v>
      </c>
      <c r="L273" s="424">
        <v>0</v>
      </c>
      <c r="M273" s="423">
        <v>490.1</v>
      </c>
      <c r="N273" s="423">
        <v>0</v>
      </c>
      <c r="O273" s="422">
        <v>0</v>
      </c>
    </row>
    <row r="274" spans="1:15" ht="32.25" customHeight="1">
      <c r="A274" s="430"/>
      <c r="B274" s="429"/>
      <c r="C274" s="428"/>
      <c r="D274" s="427"/>
      <c r="E274" s="645" t="s">
        <v>333</v>
      </c>
      <c r="F274" s="645"/>
      <c r="G274" s="645"/>
      <c r="H274" s="645"/>
      <c r="I274" s="424">
        <v>905</v>
      </c>
      <c r="J274" s="426">
        <v>801</v>
      </c>
      <c r="K274" s="425">
        <v>4500600</v>
      </c>
      <c r="L274" s="424">
        <v>0</v>
      </c>
      <c r="M274" s="423">
        <v>490.1</v>
      </c>
      <c r="N274" s="423">
        <v>0</v>
      </c>
      <c r="O274" s="422">
        <v>0</v>
      </c>
    </row>
    <row r="275" spans="1:15" ht="15.75" customHeight="1">
      <c r="A275" s="430"/>
      <c r="B275" s="429"/>
      <c r="C275" s="428"/>
      <c r="D275" s="427"/>
      <c r="E275" s="427"/>
      <c r="F275" s="427"/>
      <c r="G275" s="650" t="s">
        <v>861</v>
      </c>
      <c r="H275" s="650"/>
      <c r="I275" s="424">
        <v>905</v>
      </c>
      <c r="J275" s="426">
        <v>801</v>
      </c>
      <c r="K275" s="425">
        <v>4500600</v>
      </c>
      <c r="L275" s="424">
        <v>1</v>
      </c>
      <c r="M275" s="423">
        <v>490.1</v>
      </c>
      <c r="N275" s="423">
        <v>0</v>
      </c>
      <c r="O275" s="422">
        <v>0</v>
      </c>
    </row>
    <row r="276" spans="1:15" ht="15.75" customHeight="1">
      <c r="A276" s="430"/>
      <c r="B276" s="429"/>
      <c r="C276" s="428"/>
      <c r="D276" s="645" t="s">
        <v>865</v>
      </c>
      <c r="E276" s="645"/>
      <c r="F276" s="645"/>
      <c r="G276" s="645"/>
      <c r="H276" s="645"/>
      <c r="I276" s="424">
        <v>905</v>
      </c>
      <c r="J276" s="426">
        <v>801</v>
      </c>
      <c r="K276" s="425">
        <v>7950000</v>
      </c>
      <c r="L276" s="424">
        <v>0</v>
      </c>
      <c r="M276" s="423">
        <v>712</v>
      </c>
      <c r="N276" s="423">
        <v>0</v>
      </c>
      <c r="O276" s="422">
        <v>0</v>
      </c>
    </row>
    <row r="277" spans="1:15" ht="57" customHeight="1">
      <c r="A277" s="430"/>
      <c r="B277" s="429"/>
      <c r="C277" s="428"/>
      <c r="D277" s="427"/>
      <c r="E277" s="427"/>
      <c r="F277" s="645" t="s">
        <v>868</v>
      </c>
      <c r="G277" s="645"/>
      <c r="H277" s="645"/>
      <c r="I277" s="424">
        <v>905</v>
      </c>
      <c r="J277" s="426">
        <v>801</v>
      </c>
      <c r="K277" s="425">
        <v>7950043</v>
      </c>
      <c r="L277" s="424">
        <v>0</v>
      </c>
      <c r="M277" s="423">
        <v>712</v>
      </c>
      <c r="N277" s="423">
        <v>0</v>
      </c>
      <c r="O277" s="422">
        <v>0</v>
      </c>
    </row>
    <row r="278" spans="1:15" ht="15.75" customHeight="1">
      <c r="A278" s="430"/>
      <c r="B278" s="429"/>
      <c r="C278" s="428"/>
      <c r="D278" s="427"/>
      <c r="E278" s="427"/>
      <c r="F278" s="427"/>
      <c r="G278" s="650" t="s">
        <v>858</v>
      </c>
      <c r="H278" s="650"/>
      <c r="I278" s="424">
        <v>905</v>
      </c>
      <c r="J278" s="426">
        <v>801</v>
      </c>
      <c r="K278" s="425">
        <v>7950043</v>
      </c>
      <c r="L278" s="424">
        <v>500</v>
      </c>
      <c r="M278" s="423">
        <v>712</v>
      </c>
      <c r="N278" s="423">
        <v>0</v>
      </c>
      <c r="O278" s="422">
        <v>0</v>
      </c>
    </row>
    <row r="279" spans="1:15" ht="32.25" customHeight="1">
      <c r="A279" s="430"/>
      <c r="B279" s="429"/>
      <c r="C279" s="649" t="s">
        <v>219</v>
      </c>
      <c r="D279" s="649"/>
      <c r="E279" s="649"/>
      <c r="F279" s="649"/>
      <c r="G279" s="649"/>
      <c r="H279" s="649"/>
      <c r="I279" s="424">
        <v>905</v>
      </c>
      <c r="J279" s="426">
        <v>806</v>
      </c>
      <c r="K279" s="425">
        <v>0</v>
      </c>
      <c r="L279" s="424">
        <v>0</v>
      </c>
      <c r="M279" s="423">
        <v>951.4882699999999</v>
      </c>
      <c r="N279" s="423">
        <v>0</v>
      </c>
      <c r="O279" s="422">
        <v>0</v>
      </c>
    </row>
    <row r="280" spans="1:15" ht="29.25" customHeight="1">
      <c r="A280" s="430"/>
      <c r="B280" s="429"/>
      <c r="C280" s="428"/>
      <c r="D280" s="428"/>
      <c r="E280" s="428"/>
      <c r="F280" s="428"/>
      <c r="G280" s="428"/>
      <c r="H280" s="428" t="s">
        <v>334</v>
      </c>
      <c r="I280" s="424">
        <v>905</v>
      </c>
      <c r="J280" s="426">
        <v>806</v>
      </c>
      <c r="K280" s="425">
        <v>4500000</v>
      </c>
      <c r="L280" s="424">
        <v>0</v>
      </c>
      <c r="M280" s="423">
        <f>M281</f>
        <v>950.9882699999999</v>
      </c>
      <c r="N280" s="423">
        <f>N281</f>
        <v>0</v>
      </c>
      <c r="O280" s="422">
        <f>O281</f>
        <v>0</v>
      </c>
    </row>
    <row r="281" spans="1:15" ht="30.75" customHeight="1">
      <c r="A281" s="430"/>
      <c r="B281" s="429"/>
      <c r="C281" s="428"/>
      <c r="D281" s="427"/>
      <c r="E281" s="427"/>
      <c r="F281" s="645" t="s">
        <v>253</v>
      </c>
      <c r="G281" s="645"/>
      <c r="H281" s="645"/>
      <c r="I281" s="424">
        <v>905</v>
      </c>
      <c r="J281" s="426">
        <v>806</v>
      </c>
      <c r="K281" s="425">
        <v>4508503</v>
      </c>
      <c r="L281" s="424">
        <v>0</v>
      </c>
      <c r="M281" s="423">
        <v>950.9882699999999</v>
      </c>
      <c r="N281" s="423">
        <v>0</v>
      </c>
      <c r="O281" s="422">
        <v>0</v>
      </c>
    </row>
    <row r="282" spans="1:15" ht="18.75" customHeight="1">
      <c r="A282" s="430"/>
      <c r="B282" s="429"/>
      <c r="C282" s="428"/>
      <c r="D282" s="427"/>
      <c r="E282" s="427"/>
      <c r="F282" s="427"/>
      <c r="G282" s="650" t="s">
        <v>858</v>
      </c>
      <c r="H282" s="650"/>
      <c r="I282" s="424">
        <v>905</v>
      </c>
      <c r="J282" s="426">
        <v>806</v>
      </c>
      <c r="K282" s="425">
        <v>4508503</v>
      </c>
      <c r="L282" s="424">
        <v>500</v>
      </c>
      <c r="M282" s="423">
        <v>950.9882699999999</v>
      </c>
      <c r="N282" s="423">
        <v>0</v>
      </c>
      <c r="O282" s="422">
        <v>0</v>
      </c>
    </row>
    <row r="283" spans="1:15" ht="18" customHeight="1">
      <c r="A283" s="430"/>
      <c r="B283" s="429"/>
      <c r="C283" s="428"/>
      <c r="D283" s="645" t="s">
        <v>865</v>
      </c>
      <c r="E283" s="645"/>
      <c r="F283" s="645"/>
      <c r="G283" s="645"/>
      <c r="H283" s="645"/>
      <c r="I283" s="424">
        <v>905</v>
      </c>
      <c r="J283" s="426">
        <v>806</v>
      </c>
      <c r="K283" s="425">
        <v>7950000</v>
      </c>
      <c r="L283" s="424">
        <v>0</v>
      </c>
      <c r="M283" s="423">
        <f>M284</f>
        <v>0.5</v>
      </c>
      <c r="N283" s="423">
        <f>N284</f>
        <v>0</v>
      </c>
      <c r="O283" s="422">
        <f>O284</f>
        <v>0</v>
      </c>
    </row>
    <row r="284" spans="1:15" ht="75" customHeight="1">
      <c r="A284" s="430"/>
      <c r="B284" s="429"/>
      <c r="C284" s="428"/>
      <c r="D284" s="427"/>
      <c r="E284" s="427"/>
      <c r="F284" s="645" t="s">
        <v>252</v>
      </c>
      <c r="G284" s="645"/>
      <c r="H284" s="645"/>
      <c r="I284" s="424">
        <v>905</v>
      </c>
      <c r="J284" s="426">
        <v>806</v>
      </c>
      <c r="K284" s="425">
        <v>7950020</v>
      </c>
      <c r="L284" s="424">
        <v>0</v>
      </c>
      <c r="M284" s="423">
        <v>0.5</v>
      </c>
      <c r="N284" s="423">
        <v>0</v>
      </c>
      <c r="O284" s="422">
        <v>0</v>
      </c>
    </row>
    <row r="285" spans="1:15" ht="15.75" customHeight="1">
      <c r="A285" s="430"/>
      <c r="B285" s="429"/>
      <c r="C285" s="428"/>
      <c r="D285" s="427"/>
      <c r="E285" s="427"/>
      <c r="F285" s="427"/>
      <c r="G285" s="650" t="s">
        <v>858</v>
      </c>
      <c r="H285" s="650"/>
      <c r="I285" s="424">
        <v>905</v>
      </c>
      <c r="J285" s="426">
        <v>806</v>
      </c>
      <c r="K285" s="425">
        <v>7950020</v>
      </c>
      <c r="L285" s="424">
        <v>500</v>
      </c>
      <c r="M285" s="423">
        <v>0.5</v>
      </c>
      <c r="N285" s="423">
        <v>0</v>
      </c>
      <c r="O285" s="422">
        <v>0</v>
      </c>
    </row>
    <row r="286" spans="1:15" ht="15.75" customHeight="1">
      <c r="A286" s="430"/>
      <c r="B286" s="429"/>
      <c r="C286" s="649" t="s">
        <v>217</v>
      </c>
      <c r="D286" s="649"/>
      <c r="E286" s="649"/>
      <c r="F286" s="649"/>
      <c r="G286" s="649"/>
      <c r="H286" s="649"/>
      <c r="I286" s="424">
        <v>905</v>
      </c>
      <c r="J286" s="426">
        <v>901</v>
      </c>
      <c r="K286" s="425">
        <v>0</v>
      </c>
      <c r="L286" s="424">
        <v>0</v>
      </c>
      <c r="M286" s="423">
        <f>211077.0516-1404.63858</f>
        <v>209672.41302</v>
      </c>
      <c r="N286" s="423">
        <v>85641.37557999999</v>
      </c>
      <c r="O286" s="422">
        <v>39309.45358</v>
      </c>
    </row>
    <row r="287" spans="1:15" ht="15.75" customHeight="1">
      <c r="A287" s="430"/>
      <c r="B287" s="429"/>
      <c r="C287" s="428"/>
      <c r="D287" s="645" t="s">
        <v>874</v>
      </c>
      <c r="E287" s="645"/>
      <c r="F287" s="645"/>
      <c r="G287" s="645"/>
      <c r="H287" s="645"/>
      <c r="I287" s="424">
        <v>905</v>
      </c>
      <c r="J287" s="426">
        <v>901</v>
      </c>
      <c r="K287" s="425">
        <v>4700000</v>
      </c>
      <c r="L287" s="424">
        <v>0</v>
      </c>
      <c r="M287" s="423">
        <v>189352.69566</v>
      </c>
      <c r="N287" s="423">
        <v>83240.42358</v>
      </c>
      <c r="O287" s="422">
        <v>30358.15441</v>
      </c>
    </row>
    <row r="288" spans="1:15" ht="15" customHeight="1">
      <c r="A288" s="430"/>
      <c r="B288" s="429"/>
      <c r="C288" s="428"/>
      <c r="D288" s="427"/>
      <c r="E288" s="645" t="s">
        <v>866</v>
      </c>
      <c r="F288" s="645"/>
      <c r="G288" s="645"/>
      <c r="H288" s="645"/>
      <c r="I288" s="424">
        <v>905</v>
      </c>
      <c r="J288" s="426">
        <v>901</v>
      </c>
      <c r="K288" s="425">
        <v>4709900</v>
      </c>
      <c r="L288" s="424">
        <v>0</v>
      </c>
      <c r="M288" s="423">
        <v>189352.69566</v>
      </c>
      <c r="N288" s="423">
        <v>83240.42358</v>
      </c>
      <c r="O288" s="422">
        <v>30358.15441</v>
      </c>
    </row>
    <row r="289" spans="1:15" ht="15.75" customHeight="1">
      <c r="A289" s="430"/>
      <c r="B289" s="429"/>
      <c r="C289" s="428"/>
      <c r="D289" s="427"/>
      <c r="E289" s="427"/>
      <c r="F289" s="427"/>
      <c r="G289" s="650" t="s">
        <v>861</v>
      </c>
      <c r="H289" s="650"/>
      <c r="I289" s="424">
        <v>905</v>
      </c>
      <c r="J289" s="426">
        <v>901</v>
      </c>
      <c r="K289" s="425">
        <v>4709900</v>
      </c>
      <c r="L289" s="424">
        <v>1</v>
      </c>
      <c r="M289" s="423">
        <v>189352.69566</v>
      </c>
      <c r="N289" s="423">
        <v>83240.42358</v>
      </c>
      <c r="O289" s="422">
        <v>30358.15441</v>
      </c>
    </row>
    <row r="290" spans="1:15" ht="17.25" customHeight="1">
      <c r="A290" s="430"/>
      <c r="B290" s="429"/>
      <c r="C290" s="428"/>
      <c r="D290" s="645" t="s">
        <v>872</v>
      </c>
      <c r="E290" s="645"/>
      <c r="F290" s="645"/>
      <c r="G290" s="645"/>
      <c r="H290" s="645"/>
      <c r="I290" s="424">
        <v>905</v>
      </c>
      <c r="J290" s="426">
        <v>901</v>
      </c>
      <c r="K290" s="425">
        <v>4760000</v>
      </c>
      <c r="L290" s="424">
        <v>0</v>
      </c>
      <c r="M290" s="423">
        <f>21649.35594-1404.63858</f>
        <v>20244.717360000002</v>
      </c>
      <c r="N290" s="423">
        <v>2400.952</v>
      </c>
      <c r="O290" s="422">
        <v>8951.29917</v>
      </c>
    </row>
    <row r="291" spans="1:15" ht="17.25" customHeight="1">
      <c r="A291" s="430"/>
      <c r="B291" s="429"/>
      <c r="C291" s="428"/>
      <c r="D291" s="427"/>
      <c r="E291" s="645" t="s">
        <v>866</v>
      </c>
      <c r="F291" s="645"/>
      <c r="G291" s="645"/>
      <c r="H291" s="645"/>
      <c r="I291" s="424">
        <v>905</v>
      </c>
      <c r="J291" s="426">
        <v>901</v>
      </c>
      <c r="K291" s="425">
        <v>4769900</v>
      </c>
      <c r="L291" s="424">
        <v>0</v>
      </c>
      <c r="M291" s="423">
        <f>21649.35594-1404.63858</f>
        <v>20244.717360000002</v>
      </c>
      <c r="N291" s="423">
        <v>2400.952</v>
      </c>
      <c r="O291" s="422">
        <v>8951.29917</v>
      </c>
    </row>
    <row r="292" spans="1:15" ht="17.25" customHeight="1">
      <c r="A292" s="430"/>
      <c r="B292" s="429"/>
      <c r="C292" s="428"/>
      <c r="D292" s="427"/>
      <c r="E292" s="427"/>
      <c r="F292" s="427"/>
      <c r="G292" s="650" t="s">
        <v>861</v>
      </c>
      <c r="H292" s="650"/>
      <c r="I292" s="424">
        <v>905</v>
      </c>
      <c r="J292" s="426">
        <v>901</v>
      </c>
      <c r="K292" s="425">
        <v>4769900</v>
      </c>
      <c r="L292" s="424">
        <v>1</v>
      </c>
      <c r="M292" s="423">
        <f>21649.35594-1404.63858</f>
        <v>20244.717360000002</v>
      </c>
      <c r="N292" s="423">
        <v>2400.952</v>
      </c>
      <c r="O292" s="422">
        <v>8951.29917</v>
      </c>
    </row>
    <row r="293" spans="1:15" ht="17.25" customHeight="1">
      <c r="A293" s="430"/>
      <c r="B293" s="429"/>
      <c r="C293" s="428"/>
      <c r="D293" s="645" t="s">
        <v>865</v>
      </c>
      <c r="E293" s="645"/>
      <c r="F293" s="645"/>
      <c r="G293" s="645"/>
      <c r="H293" s="645"/>
      <c r="I293" s="424">
        <v>905</v>
      </c>
      <c r="J293" s="426">
        <v>901</v>
      </c>
      <c r="K293" s="425">
        <v>7950000</v>
      </c>
      <c r="L293" s="424">
        <v>0</v>
      </c>
      <c r="M293" s="423">
        <v>75</v>
      </c>
      <c r="N293" s="423">
        <v>0</v>
      </c>
      <c r="O293" s="422">
        <v>0</v>
      </c>
    </row>
    <row r="294" spans="1:15" ht="45.75" customHeight="1">
      <c r="A294" s="430"/>
      <c r="B294" s="429"/>
      <c r="C294" s="428"/>
      <c r="D294" s="427"/>
      <c r="E294" s="427"/>
      <c r="F294" s="645" t="s">
        <v>868</v>
      </c>
      <c r="G294" s="645"/>
      <c r="H294" s="645"/>
      <c r="I294" s="424">
        <v>905</v>
      </c>
      <c r="J294" s="426">
        <v>901</v>
      </c>
      <c r="K294" s="425">
        <v>7950043</v>
      </c>
      <c r="L294" s="424">
        <v>0</v>
      </c>
      <c r="M294" s="423">
        <v>75</v>
      </c>
      <c r="N294" s="423">
        <v>0</v>
      </c>
      <c r="O294" s="422">
        <v>0</v>
      </c>
    </row>
    <row r="295" spans="1:15" ht="16.5" customHeight="1">
      <c r="A295" s="430"/>
      <c r="B295" s="429"/>
      <c r="C295" s="428"/>
      <c r="D295" s="427"/>
      <c r="E295" s="427"/>
      <c r="F295" s="427"/>
      <c r="G295" s="650" t="s">
        <v>858</v>
      </c>
      <c r="H295" s="650"/>
      <c r="I295" s="424">
        <v>905</v>
      </c>
      <c r="J295" s="426">
        <v>901</v>
      </c>
      <c r="K295" s="425">
        <v>7950043</v>
      </c>
      <c r="L295" s="424">
        <v>500</v>
      </c>
      <c r="M295" s="423">
        <v>75</v>
      </c>
      <c r="N295" s="423">
        <v>0</v>
      </c>
      <c r="O295" s="422">
        <v>0</v>
      </c>
    </row>
    <row r="296" spans="1:15" ht="16.5" customHeight="1">
      <c r="A296" s="430"/>
      <c r="B296" s="429"/>
      <c r="C296" s="649" t="s">
        <v>216</v>
      </c>
      <c r="D296" s="649"/>
      <c r="E296" s="649"/>
      <c r="F296" s="649"/>
      <c r="G296" s="649"/>
      <c r="H296" s="649"/>
      <c r="I296" s="424">
        <v>905</v>
      </c>
      <c r="J296" s="426">
        <v>902</v>
      </c>
      <c r="K296" s="425">
        <v>0</v>
      </c>
      <c r="L296" s="424">
        <v>0</v>
      </c>
      <c r="M296" s="423">
        <f>282079.94627-312.83449</f>
        <v>281767.11178000004</v>
      </c>
      <c r="N296" s="423">
        <v>79797.46212000001</v>
      </c>
      <c r="O296" s="422">
        <v>22884.03757</v>
      </c>
    </row>
    <row r="297" spans="1:15" ht="16.5" customHeight="1">
      <c r="A297" s="430"/>
      <c r="B297" s="429"/>
      <c r="C297" s="428"/>
      <c r="D297" s="645" t="s">
        <v>874</v>
      </c>
      <c r="E297" s="645"/>
      <c r="F297" s="645"/>
      <c r="G297" s="645"/>
      <c r="H297" s="645"/>
      <c r="I297" s="424">
        <v>905</v>
      </c>
      <c r="J297" s="426">
        <v>902</v>
      </c>
      <c r="K297" s="425">
        <v>4700000</v>
      </c>
      <c r="L297" s="424">
        <v>0</v>
      </c>
      <c r="M297" s="423">
        <f>42110.31741-312.83449</f>
        <v>41797.48292</v>
      </c>
      <c r="N297" s="423">
        <v>9836.72811</v>
      </c>
      <c r="O297" s="422">
        <v>5349.3859299999995</v>
      </c>
    </row>
    <row r="298" spans="1:15" ht="16.5" customHeight="1">
      <c r="A298" s="430"/>
      <c r="B298" s="429"/>
      <c r="C298" s="428"/>
      <c r="D298" s="427"/>
      <c r="E298" s="645" t="s">
        <v>866</v>
      </c>
      <c r="F298" s="645"/>
      <c r="G298" s="645"/>
      <c r="H298" s="645"/>
      <c r="I298" s="424">
        <v>905</v>
      </c>
      <c r="J298" s="426">
        <v>902</v>
      </c>
      <c r="K298" s="425">
        <v>4709900</v>
      </c>
      <c r="L298" s="424">
        <v>0</v>
      </c>
      <c r="M298" s="423">
        <f>42110.31741-312.83449</f>
        <v>41797.48292</v>
      </c>
      <c r="N298" s="423">
        <v>9836.72811</v>
      </c>
      <c r="O298" s="422">
        <v>5349.3859299999995</v>
      </c>
    </row>
    <row r="299" spans="1:15" ht="16.5" customHeight="1">
      <c r="A299" s="430"/>
      <c r="B299" s="429"/>
      <c r="C299" s="428"/>
      <c r="D299" s="427"/>
      <c r="E299" s="427"/>
      <c r="F299" s="427"/>
      <c r="G299" s="650" t="s">
        <v>861</v>
      </c>
      <c r="H299" s="650"/>
      <c r="I299" s="424">
        <v>905</v>
      </c>
      <c r="J299" s="426">
        <v>902</v>
      </c>
      <c r="K299" s="425">
        <v>4709900</v>
      </c>
      <c r="L299" s="424">
        <v>1</v>
      </c>
      <c r="M299" s="423">
        <v>33318.0825</v>
      </c>
      <c r="N299" s="423">
        <v>5400</v>
      </c>
      <c r="O299" s="422">
        <v>3712.7559300000003</v>
      </c>
    </row>
    <row r="300" spans="1:15" ht="16.5" customHeight="1">
      <c r="A300" s="430"/>
      <c r="B300" s="429"/>
      <c r="C300" s="428"/>
      <c r="D300" s="427"/>
      <c r="E300" s="427"/>
      <c r="F300" s="645" t="s">
        <v>332</v>
      </c>
      <c r="G300" s="645"/>
      <c r="H300" s="645"/>
      <c r="I300" s="424">
        <v>905</v>
      </c>
      <c r="J300" s="426">
        <v>902</v>
      </c>
      <c r="K300" s="425">
        <v>4709906</v>
      </c>
      <c r="L300" s="424">
        <v>0</v>
      </c>
      <c r="M300" s="423">
        <f>8792.23491-312.83449</f>
        <v>8479.40042</v>
      </c>
      <c r="N300" s="423">
        <v>4436.72811</v>
      </c>
      <c r="O300" s="422">
        <v>1636.63</v>
      </c>
    </row>
    <row r="301" spans="1:15" ht="16.5" customHeight="1">
      <c r="A301" s="430"/>
      <c r="B301" s="429"/>
      <c r="C301" s="428"/>
      <c r="D301" s="427"/>
      <c r="E301" s="427"/>
      <c r="F301" s="427"/>
      <c r="G301" s="650" t="s">
        <v>861</v>
      </c>
      <c r="H301" s="650"/>
      <c r="I301" s="424">
        <v>905</v>
      </c>
      <c r="J301" s="426">
        <v>902</v>
      </c>
      <c r="K301" s="425">
        <v>4709906</v>
      </c>
      <c r="L301" s="424">
        <v>1</v>
      </c>
      <c r="M301" s="423">
        <f>8792.23491-312.83449</f>
        <v>8479.40042</v>
      </c>
      <c r="N301" s="423">
        <v>4436.72811</v>
      </c>
      <c r="O301" s="422">
        <v>1636.63</v>
      </c>
    </row>
    <row r="302" spans="1:15" ht="16.5" customHeight="1">
      <c r="A302" s="430"/>
      <c r="B302" s="429"/>
      <c r="C302" s="428"/>
      <c r="D302" s="645" t="s">
        <v>870</v>
      </c>
      <c r="E302" s="645"/>
      <c r="F302" s="645"/>
      <c r="G302" s="645"/>
      <c r="H302" s="645"/>
      <c r="I302" s="424">
        <v>905</v>
      </c>
      <c r="J302" s="426">
        <v>902</v>
      </c>
      <c r="K302" s="425">
        <v>4710000</v>
      </c>
      <c r="L302" s="424">
        <v>0</v>
      </c>
      <c r="M302" s="423">
        <v>239869.62886</v>
      </c>
      <c r="N302" s="423">
        <v>69960.73401</v>
      </c>
      <c r="O302" s="422">
        <v>17534.65164</v>
      </c>
    </row>
    <row r="303" spans="1:15" ht="16.5" customHeight="1">
      <c r="A303" s="430"/>
      <c r="B303" s="429"/>
      <c r="C303" s="428"/>
      <c r="D303" s="427"/>
      <c r="E303" s="645" t="s">
        <v>866</v>
      </c>
      <c r="F303" s="645"/>
      <c r="G303" s="645"/>
      <c r="H303" s="645"/>
      <c r="I303" s="424">
        <v>905</v>
      </c>
      <c r="J303" s="426">
        <v>902</v>
      </c>
      <c r="K303" s="425">
        <v>4719900</v>
      </c>
      <c r="L303" s="424">
        <v>0</v>
      </c>
      <c r="M303" s="423">
        <v>239869.62886</v>
      </c>
      <c r="N303" s="423">
        <v>69960.73401</v>
      </c>
      <c r="O303" s="422">
        <v>17534.65164</v>
      </c>
    </row>
    <row r="304" spans="1:15" ht="16.5" customHeight="1">
      <c r="A304" s="430"/>
      <c r="B304" s="429"/>
      <c r="C304" s="428"/>
      <c r="D304" s="427"/>
      <c r="E304" s="427"/>
      <c r="F304" s="427"/>
      <c r="G304" s="650" t="s">
        <v>861</v>
      </c>
      <c r="H304" s="650"/>
      <c r="I304" s="424">
        <v>905</v>
      </c>
      <c r="J304" s="426">
        <v>902</v>
      </c>
      <c r="K304" s="425">
        <v>4719900</v>
      </c>
      <c r="L304" s="424">
        <v>1</v>
      </c>
      <c r="M304" s="423">
        <v>187869.62886</v>
      </c>
      <c r="N304" s="423">
        <v>69960.73401</v>
      </c>
      <c r="O304" s="422">
        <v>17534.65164</v>
      </c>
    </row>
    <row r="305" spans="1:15" ht="76.5" customHeight="1">
      <c r="A305" s="430"/>
      <c r="B305" s="429"/>
      <c r="C305" s="428"/>
      <c r="D305" s="427"/>
      <c r="E305" s="427"/>
      <c r="F305" s="645" t="s">
        <v>331</v>
      </c>
      <c r="G305" s="645"/>
      <c r="H305" s="645"/>
      <c r="I305" s="424">
        <v>905</v>
      </c>
      <c r="J305" s="426">
        <v>902</v>
      </c>
      <c r="K305" s="425">
        <v>4719902</v>
      </c>
      <c r="L305" s="424">
        <v>0</v>
      </c>
      <c r="M305" s="423">
        <v>42878</v>
      </c>
      <c r="N305" s="423">
        <v>0</v>
      </c>
      <c r="O305" s="422">
        <v>0</v>
      </c>
    </row>
    <row r="306" spans="1:15" ht="17.25" customHeight="1">
      <c r="A306" s="430"/>
      <c r="B306" s="429"/>
      <c r="C306" s="428"/>
      <c r="D306" s="427"/>
      <c r="E306" s="427"/>
      <c r="F306" s="427"/>
      <c r="G306" s="650" t="s">
        <v>861</v>
      </c>
      <c r="H306" s="650"/>
      <c r="I306" s="424">
        <v>905</v>
      </c>
      <c r="J306" s="426">
        <v>902</v>
      </c>
      <c r="K306" s="425">
        <v>4719902</v>
      </c>
      <c r="L306" s="424">
        <v>1</v>
      </c>
      <c r="M306" s="423">
        <v>42878</v>
      </c>
      <c r="N306" s="423">
        <v>0</v>
      </c>
      <c r="O306" s="422">
        <v>0</v>
      </c>
    </row>
    <row r="307" spans="1:15" ht="103.5" customHeight="1">
      <c r="A307" s="430"/>
      <c r="B307" s="429"/>
      <c r="C307" s="428"/>
      <c r="D307" s="427"/>
      <c r="E307" s="427"/>
      <c r="F307" s="645" t="s">
        <v>330</v>
      </c>
      <c r="G307" s="645"/>
      <c r="H307" s="645"/>
      <c r="I307" s="424">
        <v>905</v>
      </c>
      <c r="J307" s="426">
        <v>902</v>
      </c>
      <c r="K307" s="425">
        <v>4719903</v>
      </c>
      <c r="L307" s="424">
        <v>0</v>
      </c>
      <c r="M307" s="423">
        <v>9122</v>
      </c>
      <c r="N307" s="423">
        <v>0</v>
      </c>
      <c r="O307" s="422">
        <v>0</v>
      </c>
    </row>
    <row r="308" spans="1:15" ht="15.75" customHeight="1">
      <c r="A308" s="430"/>
      <c r="B308" s="429"/>
      <c r="C308" s="428"/>
      <c r="D308" s="427"/>
      <c r="E308" s="427"/>
      <c r="F308" s="427"/>
      <c r="G308" s="650" t="s">
        <v>861</v>
      </c>
      <c r="H308" s="650"/>
      <c r="I308" s="424">
        <v>905</v>
      </c>
      <c r="J308" s="426">
        <v>902</v>
      </c>
      <c r="K308" s="425">
        <v>4719903</v>
      </c>
      <c r="L308" s="424">
        <v>1</v>
      </c>
      <c r="M308" s="423">
        <v>9122</v>
      </c>
      <c r="N308" s="423">
        <v>0</v>
      </c>
      <c r="O308" s="422">
        <v>0</v>
      </c>
    </row>
    <row r="309" spans="1:15" ht="15.75" customHeight="1">
      <c r="A309" s="430"/>
      <c r="B309" s="429"/>
      <c r="C309" s="428"/>
      <c r="D309" s="645" t="s">
        <v>865</v>
      </c>
      <c r="E309" s="645"/>
      <c r="F309" s="645"/>
      <c r="G309" s="645"/>
      <c r="H309" s="645"/>
      <c r="I309" s="424">
        <v>905</v>
      </c>
      <c r="J309" s="426">
        <v>902</v>
      </c>
      <c r="K309" s="425">
        <v>7950000</v>
      </c>
      <c r="L309" s="424">
        <v>0</v>
      </c>
      <c r="M309" s="423">
        <v>100</v>
      </c>
      <c r="N309" s="423">
        <v>0</v>
      </c>
      <c r="O309" s="422">
        <v>0</v>
      </c>
    </row>
    <row r="310" spans="1:15" ht="55.5" customHeight="1">
      <c r="A310" s="430"/>
      <c r="B310" s="429"/>
      <c r="C310" s="428"/>
      <c r="D310" s="427"/>
      <c r="E310" s="427"/>
      <c r="F310" s="645" t="s">
        <v>868</v>
      </c>
      <c r="G310" s="645"/>
      <c r="H310" s="645"/>
      <c r="I310" s="424">
        <v>905</v>
      </c>
      <c r="J310" s="426">
        <v>902</v>
      </c>
      <c r="K310" s="425">
        <v>7950043</v>
      </c>
      <c r="L310" s="424">
        <v>0</v>
      </c>
      <c r="M310" s="423">
        <v>100</v>
      </c>
      <c r="N310" s="423">
        <v>0</v>
      </c>
      <c r="O310" s="422">
        <v>0</v>
      </c>
    </row>
    <row r="311" spans="1:15" ht="17.25" customHeight="1">
      <c r="A311" s="430"/>
      <c r="B311" s="429"/>
      <c r="C311" s="428"/>
      <c r="D311" s="427"/>
      <c r="E311" s="427"/>
      <c r="F311" s="427"/>
      <c r="G311" s="650" t="s">
        <v>858</v>
      </c>
      <c r="H311" s="650"/>
      <c r="I311" s="424">
        <v>905</v>
      </c>
      <c r="J311" s="426">
        <v>902</v>
      </c>
      <c r="K311" s="425">
        <v>7950043</v>
      </c>
      <c r="L311" s="424">
        <v>500</v>
      </c>
      <c r="M311" s="423">
        <v>100</v>
      </c>
      <c r="N311" s="423">
        <v>0</v>
      </c>
      <c r="O311" s="422">
        <v>0</v>
      </c>
    </row>
    <row r="312" spans="1:15" ht="17.25" customHeight="1">
      <c r="A312" s="430"/>
      <c r="B312" s="429"/>
      <c r="C312" s="649" t="s">
        <v>215</v>
      </c>
      <c r="D312" s="649"/>
      <c r="E312" s="649"/>
      <c r="F312" s="649"/>
      <c r="G312" s="649"/>
      <c r="H312" s="649"/>
      <c r="I312" s="424">
        <v>905</v>
      </c>
      <c r="J312" s="426">
        <v>903</v>
      </c>
      <c r="K312" s="425">
        <v>0</v>
      </c>
      <c r="L312" s="424">
        <v>0</v>
      </c>
      <c r="M312" s="423">
        <f>2340.01063-31.2207</f>
        <v>2308.7899300000004</v>
      </c>
      <c r="N312" s="423">
        <v>0</v>
      </c>
      <c r="O312" s="422">
        <v>1662.0046</v>
      </c>
    </row>
    <row r="313" spans="1:15" ht="17.25" customHeight="1">
      <c r="A313" s="430"/>
      <c r="B313" s="429"/>
      <c r="C313" s="428"/>
      <c r="D313" s="645" t="s">
        <v>874</v>
      </c>
      <c r="E313" s="645"/>
      <c r="F313" s="645"/>
      <c r="G313" s="645"/>
      <c r="H313" s="645"/>
      <c r="I313" s="424">
        <v>905</v>
      </c>
      <c r="J313" s="426">
        <v>903</v>
      </c>
      <c r="K313" s="425">
        <v>4700000</v>
      </c>
      <c r="L313" s="424">
        <v>0</v>
      </c>
      <c r="M313" s="423">
        <f>1546.49852-31.2207</f>
        <v>1515.27782</v>
      </c>
      <c r="N313" s="423">
        <v>0</v>
      </c>
      <c r="O313" s="422">
        <v>1172.6996000000001</v>
      </c>
    </row>
    <row r="314" spans="1:15" ht="17.25" customHeight="1">
      <c r="A314" s="430"/>
      <c r="B314" s="429"/>
      <c r="C314" s="428"/>
      <c r="D314" s="427"/>
      <c r="E314" s="645" t="s">
        <v>866</v>
      </c>
      <c r="F314" s="645"/>
      <c r="G314" s="645"/>
      <c r="H314" s="645"/>
      <c r="I314" s="424">
        <v>905</v>
      </c>
      <c r="J314" s="426">
        <v>903</v>
      </c>
      <c r="K314" s="425">
        <v>4709900</v>
      </c>
      <c r="L314" s="424">
        <v>0</v>
      </c>
      <c r="M314" s="423">
        <f>1546.49852-31.2207</f>
        <v>1515.27782</v>
      </c>
      <c r="N314" s="423">
        <v>0</v>
      </c>
      <c r="O314" s="422">
        <v>1172.6996000000001</v>
      </c>
    </row>
    <row r="315" spans="1:15" ht="17.25" customHeight="1">
      <c r="A315" s="430"/>
      <c r="B315" s="429"/>
      <c r="C315" s="428"/>
      <c r="D315" s="427"/>
      <c r="E315" s="427"/>
      <c r="F315" s="427"/>
      <c r="G315" s="650" t="s">
        <v>861</v>
      </c>
      <c r="H315" s="650"/>
      <c r="I315" s="424">
        <v>905</v>
      </c>
      <c r="J315" s="426">
        <v>903</v>
      </c>
      <c r="K315" s="425">
        <v>4709900</v>
      </c>
      <c r="L315" s="424">
        <v>1</v>
      </c>
      <c r="M315" s="423">
        <v>584.48029</v>
      </c>
      <c r="N315" s="423">
        <v>0</v>
      </c>
      <c r="O315" s="422">
        <v>533.3285999999999</v>
      </c>
    </row>
    <row r="316" spans="1:15" ht="28.5" customHeight="1">
      <c r="A316" s="430"/>
      <c r="B316" s="429"/>
      <c r="C316" s="428"/>
      <c r="D316" s="427"/>
      <c r="E316" s="427"/>
      <c r="F316" s="645" t="s">
        <v>329</v>
      </c>
      <c r="G316" s="645"/>
      <c r="H316" s="645"/>
      <c r="I316" s="424">
        <v>905</v>
      </c>
      <c r="J316" s="426">
        <v>903</v>
      </c>
      <c r="K316" s="425">
        <v>4709907</v>
      </c>
      <c r="L316" s="424">
        <v>0</v>
      </c>
      <c r="M316" s="423">
        <f>962.01823-31.2207</f>
        <v>930.79753</v>
      </c>
      <c r="N316" s="423">
        <v>0</v>
      </c>
      <c r="O316" s="422">
        <v>639.371</v>
      </c>
    </row>
    <row r="317" spans="1:15" ht="17.25" customHeight="1">
      <c r="A317" s="430"/>
      <c r="B317" s="429"/>
      <c r="C317" s="428"/>
      <c r="D317" s="427"/>
      <c r="E317" s="427"/>
      <c r="F317" s="427"/>
      <c r="G317" s="650" t="s">
        <v>861</v>
      </c>
      <c r="H317" s="650"/>
      <c r="I317" s="424">
        <v>905</v>
      </c>
      <c r="J317" s="426">
        <v>903</v>
      </c>
      <c r="K317" s="425">
        <v>4709907</v>
      </c>
      <c r="L317" s="424">
        <v>1</v>
      </c>
      <c r="M317" s="423">
        <f>962.01823-31.2207</f>
        <v>930.79753</v>
      </c>
      <c r="N317" s="423">
        <v>0</v>
      </c>
      <c r="O317" s="422">
        <v>639.371</v>
      </c>
    </row>
    <row r="318" spans="1:15" ht="17.25" customHeight="1">
      <c r="A318" s="430"/>
      <c r="B318" s="429"/>
      <c r="C318" s="428"/>
      <c r="D318" s="645" t="s">
        <v>870</v>
      </c>
      <c r="E318" s="645"/>
      <c r="F318" s="645"/>
      <c r="G318" s="645"/>
      <c r="H318" s="645"/>
      <c r="I318" s="424">
        <v>905</v>
      </c>
      <c r="J318" s="426">
        <v>903</v>
      </c>
      <c r="K318" s="425">
        <v>4710000</v>
      </c>
      <c r="L318" s="424">
        <v>0</v>
      </c>
      <c r="M318" s="423">
        <v>793.5121100000001</v>
      </c>
      <c r="N318" s="423">
        <v>0</v>
      </c>
      <c r="O318" s="422">
        <v>489.30499999999995</v>
      </c>
    </row>
    <row r="319" spans="1:15" ht="17.25" customHeight="1">
      <c r="A319" s="430"/>
      <c r="B319" s="429"/>
      <c r="C319" s="428"/>
      <c r="D319" s="427"/>
      <c r="E319" s="645" t="s">
        <v>866</v>
      </c>
      <c r="F319" s="645"/>
      <c r="G319" s="645"/>
      <c r="H319" s="645"/>
      <c r="I319" s="424">
        <v>905</v>
      </c>
      <c r="J319" s="426">
        <v>903</v>
      </c>
      <c r="K319" s="425">
        <v>4719900</v>
      </c>
      <c r="L319" s="424">
        <v>0</v>
      </c>
      <c r="M319" s="423">
        <v>793.5121100000001</v>
      </c>
      <c r="N319" s="423">
        <v>0</v>
      </c>
      <c r="O319" s="422">
        <v>489.30499999999995</v>
      </c>
    </row>
    <row r="320" spans="1:15" ht="17.25" customHeight="1">
      <c r="A320" s="430"/>
      <c r="B320" s="429"/>
      <c r="C320" s="428"/>
      <c r="D320" s="427"/>
      <c r="E320" s="427"/>
      <c r="F320" s="427"/>
      <c r="G320" s="650" t="s">
        <v>861</v>
      </c>
      <c r="H320" s="650"/>
      <c r="I320" s="424">
        <v>905</v>
      </c>
      <c r="J320" s="426">
        <v>903</v>
      </c>
      <c r="K320" s="425">
        <v>4719900</v>
      </c>
      <c r="L320" s="424">
        <v>1</v>
      </c>
      <c r="M320" s="423">
        <v>793.5121100000001</v>
      </c>
      <c r="N320" s="423">
        <v>0</v>
      </c>
      <c r="O320" s="422">
        <v>489.30499999999995</v>
      </c>
    </row>
    <row r="321" spans="1:15" ht="17.25" customHeight="1">
      <c r="A321" s="430"/>
      <c r="B321" s="429"/>
      <c r="C321" s="649" t="s">
        <v>214</v>
      </c>
      <c r="D321" s="649"/>
      <c r="E321" s="649"/>
      <c r="F321" s="649"/>
      <c r="G321" s="649"/>
      <c r="H321" s="649"/>
      <c r="I321" s="424">
        <v>905</v>
      </c>
      <c r="J321" s="426">
        <v>904</v>
      </c>
      <c r="K321" s="425">
        <v>0</v>
      </c>
      <c r="L321" s="424">
        <v>0</v>
      </c>
      <c r="M321" s="423">
        <f>159661.37237-94.48709</f>
        <v>159566.88528</v>
      </c>
      <c r="N321" s="423">
        <v>116598.73718000001</v>
      </c>
      <c r="O321" s="422">
        <v>2234.29</v>
      </c>
    </row>
    <row r="322" spans="1:15" ht="17.25" customHeight="1">
      <c r="A322" s="430"/>
      <c r="B322" s="429"/>
      <c r="C322" s="428"/>
      <c r="D322" s="645" t="s">
        <v>328</v>
      </c>
      <c r="E322" s="645"/>
      <c r="F322" s="645"/>
      <c r="G322" s="645"/>
      <c r="H322" s="645"/>
      <c r="I322" s="424">
        <v>905</v>
      </c>
      <c r="J322" s="426">
        <v>904</v>
      </c>
      <c r="K322" s="425">
        <v>4770000</v>
      </c>
      <c r="L322" s="424">
        <v>0</v>
      </c>
      <c r="M322" s="423">
        <f>138719.37237-94.48709</f>
        <v>138624.88528</v>
      </c>
      <c r="N322" s="423">
        <v>100004.73718000001</v>
      </c>
      <c r="O322" s="422">
        <v>2234.29</v>
      </c>
    </row>
    <row r="323" spans="1:15" ht="17.25" customHeight="1">
      <c r="A323" s="430"/>
      <c r="B323" s="429"/>
      <c r="C323" s="428"/>
      <c r="D323" s="427"/>
      <c r="E323" s="645" t="s">
        <v>866</v>
      </c>
      <c r="F323" s="645"/>
      <c r="G323" s="645"/>
      <c r="H323" s="645"/>
      <c r="I323" s="424">
        <v>905</v>
      </c>
      <c r="J323" s="426">
        <v>904</v>
      </c>
      <c r="K323" s="425">
        <v>4779900</v>
      </c>
      <c r="L323" s="424">
        <v>0</v>
      </c>
      <c r="M323" s="423">
        <f>138719.37237-94.48709</f>
        <v>138624.88528</v>
      </c>
      <c r="N323" s="423">
        <v>100004.73718000001</v>
      </c>
      <c r="O323" s="422">
        <v>2234.29</v>
      </c>
    </row>
    <row r="324" spans="1:15" ht="17.25" customHeight="1">
      <c r="A324" s="430"/>
      <c r="B324" s="429"/>
      <c r="C324" s="428"/>
      <c r="D324" s="427"/>
      <c r="E324" s="427"/>
      <c r="F324" s="427"/>
      <c r="G324" s="650" t="s">
        <v>861</v>
      </c>
      <c r="H324" s="650"/>
      <c r="I324" s="424">
        <v>905</v>
      </c>
      <c r="J324" s="426">
        <v>904</v>
      </c>
      <c r="K324" s="425">
        <v>4779900</v>
      </c>
      <c r="L324" s="424">
        <v>1</v>
      </c>
      <c r="M324" s="423">
        <f>138719.37237-94.48709</f>
        <v>138624.88528</v>
      </c>
      <c r="N324" s="423">
        <v>100004.73718000001</v>
      </c>
      <c r="O324" s="422">
        <v>2234.29</v>
      </c>
    </row>
    <row r="325" spans="1:15" ht="17.25" customHeight="1">
      <c r="A325" s="430"/>
      <c r="B325" s="429"/>
      <c r="C325" s="428"/>
      <c r="D325" s="645" t="s">
        <v>304</v>
      </c>
      <c r="E325" s="645"/>
      <c r="F325" s="645"/>
      <c r="G325" s="645"/>
      <c r="H325" s="645"/>
      <c r="I325" s="424">
        <v>905</v>
      </c>
      <c r="J325" s="426">
        <v>904</v>
      </c>
      <c r="K325" s="425">
        <v>5200000</v>
      </c>
      <c r="L325" s="424">
        <v>0</v>
      </c>
      <c r="M325" s="423">
        <v>20942</v>
      </c>
      <c r="N325" s="423">
        <v>16594</v>
      </c>
      <c r="O325" s="422">
        <v>0</v>
      </c>
    </row>
    <row r="326" spans="1:15" ht="78" customHeight="1">
      <c r="A326" s="430"/>
      <c r="B326" s="429"/>
      <c r="C326" s="428"/>
      <c r="D326" s="427"/>
      <c r="E326" s="645" t="s">
        <v>47</v>
      </c>
      <c r="F326" s="645"/>
      <c r="G326" s="645"/>
      <c r="H326" s="645"/>
      <c r="I326" s="424">
        <v>905</v>
      </c>
      <c r="J326" s="426">
        <v>904</v>
      </c>
      <c r="K326" s="425">
        <v>5201800</v>
      </c>
      <c r="L326" s="424">
        <v>0</v>
      </c>
      <c r="M326" s="423">
        <v>20942</v>
      </c>
      <c r="N326" s="423">
        <v>16594</v>
      </c>
      <c r="O326" s="422">
        <v>0</v>
      </c>
    </row>
    <row r="327" spans="1:15" ht="14.25" customHeight="1">
      <c r="A327" s="430"/>
      <c r="B327" s="429"/>
      <c r="C327" s="428"/>
      <c r="D327" s="427"/>
      <c r="E327" s="427"/>
      <c r="F327" s="427"/>
      <c r="G327" s="650" t="s">
        <v>861</v>
      </c>
      <c r="H327" s="650"/>
      <c r="I327" s="424">
        <v>905</v>
      </c>
      <c r="J327" s="426">
        <v>904</v>
      </c>
      <c r="K327" s="425">
        <v>5201800</v>
      </c>
      <c r="L327" s="424">
        <v>1</v>
      </c>
      <c r="M327" s="423">
        <v>20942</v>
      </c>
      <c r="N327" s="423">
        <v>16594</v>
      </c>
      <c r="O327" s="422">
        <v>0</v>
      </c>
    </row>
    <row r="328" spans="1:15" ht="14.25" customHeight="1">
      <c r="A328" s="430"/>
      <c r="B328" s="429"/>
      <c r="C328" s="649" t="s">
        <v>213</v>
      </c>
      <c r="D328" s="649"/>
      <c r="E328" s="649"/>
      <c r="F328" s="649"/>
      <c r="G328" s="649"/>
      <c r="H328" s="649"/>
      <c r="I328" s="424">
        <v>905</v>
      </c>
      <c r="J328" s="426">
        <v>908</v>
      </c>
      <c r="K328" s="425">
        <v>0</v>
      </c>
      <c r="L328" s="424">
        <v>0</v>
      </c>
      <c r="M328" s="423">
        <v>9256.23131</v>
      </c>
      <c r="N328" s="423">
        <v>0</v>
      </c>
      <c r="O328" s="422">
        <v>0</v>
      </c>
    </row>
    <row r="329" spans="1:15" ht="27.75" customHeight="1">
      <c r="A329" s="430"/>
      <c r="B329" s="429"/>
      <c r="C329" s="428"/>
      <c r="D329" s="645" t="s">
        <v>321</v>
      </c>
      <c r="E329" s="645"/>
      <c r="F329" s="645"/>
      <c r="G329" s="645"/>
      <c r="H329" s="645"/>
      <c r="I329" s="424">
        <v>905</v>
      </c>
      <c r="J329" s="426">
        <v>908</v>
      </c>
      <c r="K329" s="425">
        <v>5120000</v>
      </c>
      <c r="L329" s="424">
        <v>0</v>
      </c>
      <c r="M329" s="423">
        <v>9256.23131</v>
      </c>
      <c r="N329" s="423">
        <v>0</v>
      </c>
      <c r="O329" s="422">
        <v>0</v>
      </c>
    </row>
    <row r="330" spans="1:15" ht="29.25" customHeight="1">
      <c r="A330" s="430"/>
      <c r="B330" s="429"/>
      <c r="C330" s="428"/>
      <c r="D330" s="427"/>
      <c r="E330" s="645" t="s">
        <v>912</v>
      </c>
      <c r="F330" s="645"/>
      <c r="G330" s="645"/>
      <c r="H330" s="645"/>
      <c r="I330" s="424">
        <v>905</v>
      </c>
      <c r="J330" s="426">
        <v>908</v>
      </c>
      <c r="K330" s="425">
        <v>5129700</v>
      </c>
      <c r="L330" s="424">
        <v>0</v>
      </c>
      <c r="M330" s="423">
        <v>9256.23131</v>
      </c>
      <c r="N330" s="423">
        <v>0</v>
      </c>
      <c r="O330" s="422">
        <v>0</v>
      </c>
    </row>
    <row r="331" spans="1:15" ht="15" customHeight="1">
      <c r="A331" s="430"/>
      <c r="B331" s="429"/>
      <c r="C331" s="428"/>
      <c r="D331" s="427"/>
      <c r="E331" s="427"/>
      <c r="F331" s="427"/>
      <c r="G331" s="650" t="s">
        <v>861</v>
      </c>
      <c r="H331" s="650"/>
      <c r="I331" s="424">
        <v>905</v>
      </c>
      <c r="J331" s="426">
        <v>908</v>
      </c>
      <c r="K331" s="425">
        <v>5129700</v>
      </c>
      <c r="L331" s="424">
        <v>1</v>
      </c>
      <c r="M331" s="423">
        <v>2189.99025</v>
      </c>
      <c r="N331" s="423">
        <v>0</v>
      </c>
      <c r="O331" s="422">
        <v>0</v>
      </c>
    </row>
    <row r="332" spans="1:15" ht="15" customHeight="1">
      <c r="A332" s="430"/>
      <c r="B332" s="429"/>
      <c r="C332" s="428"/>
      <c r="D332" s="427"/>
      <c r="E332" s="427"/>
      <c r="F332" s="645" t="s">
        <v>327</v>
      </c>
      <c r="G332" s="645"/>
      <c r="H332" s="645"/>
      <c r="I332" s="424">
        <v>905</v>
      </c>
      <c r="J332" s="426">
        <v>908</v>
      </c>
      <c r="K332" s="425">
        <v>5129701</v>
      </c>
      <c r="L332" s="424">
        <v>0</v>
      </c>
      <c r="M332" s="423">
        <v>1812.673</v>
      </c>
      <c r="N332" s="423">
        <v>0</v>
      </c>
      <c r="O332" s="422">
        <v>0</v>
      </c>
    </row>
    <row r="333" spans="1:15" ht="15" customHeight="1">
      <c r="A333" s="430"/>
      <c r="B333" s="429"/>
      <c r="C333" s="428"/>
      <c r="D333" s="427"/>
      <c r="E333" s="427"/>
      <c r="F333" s="427"/>
      <c r="G333" s="650" t="s">
        <v>964</v>
      </c>
      <c r="H333" s="650"/>
      <c r="I333" s="424">
        <v>905</v>
      </c>
      <c r="J333" s="426">
        <v>908</v>
      </c>
      <c r="K333" s="425">
        <v>5129701</v>
      </c>
      <c r="L333" s="424">
        <v>19</v>
      </c>
      <c r="M333" s="423">
        <v>1812.673</v>
      </c>
      <c r="N333" s="423">
        <v>0</v>
      </c>
      <c r="O333" s="422">
        <v>0</v>
      </c>
    </row>
    <row r="334" spans="1:15" ht="45" customHeight="1">
      <c r="A334" s="430"/>
      <c r="B334" s="429"/>
      <c r="C334" s="428"/>
      <c r="D334" s="427"/>
      <c r="E334" s="427"/>
      <c r="F334" s="645" t="s">
        <v>326</v>
      </c>
      <c r="G334" s="645"/>
      <c r="H334" s="645"/>
      <c r="I334" s="424">
        <v>905</v>
      </c>
      <c r="J334" s="426">
        <v>908</v>
      </c>
      <c r="K334" s="425">
        <v>5129702</v>
      </c>
      <c r="L334" s="424">
        <v>0</v>
      </c>
      <c r="M334" s="423">
        <v>2850.77608</v>
      </c>
      <c r="N334" s="423">
        <v>0</v>
      </c>
      <c r="O334" s="422">
        <v>0</v>
      </c>
    </row>
    <row r="335" spans="1:15" ht="15.75" customHeight="1">
      <c r="A335" s="430"/>
      <c r="B335" s="429"/>
      <c r="C335" s="428"/>
      <c r="D335" s="427"/>
      <c r="E335" s="427"/>
      <c r="F335" s="427"/>
      <c r="G335" s="650" t="s">
        <v>909</v>
      </c>
      <c r="H335" s="650"/>
      <c r="I335" s="424">
        <v>905</v>
      </c>
      <c r="J335" s="426">
        <v>908</v>
      </c>
      <c r="K335" s="425">
        <v>5129702</v>
      </c>
      <c r="L335" s="424">
        <v>18</v>
      </c>
      <c r="M335" s="423">
        <v>2850.77608</v>
      </c>
      <c r="N335" s="423">
        <v>0</v>
      </c>
      <c r="O335" s="422">
        <v>0</v>
      </c>
    </row>
    <row r="336" spans="1:15" ht="27" customHeight="1">
      <c r="A336" s="430"/>
      <c r="B336" s="429"/>
      <c r="C336" s="428"/>
      <c r="D336" s="427"/>
      <c r="E336" s="427"/>
      <c r="F336" s="645" t="s">
        <v>325</v>
      </c>
      <c r="G336" s="645"/>
      <c r="H336" s="645"/>
      <c r="I336" s="424">
        <v>905</v>
      </c>
      <c r="J336" s="426">
        <v>908</v>
      </c>
      <c r="K336" s="425">
        <v>5129703</v>
      </c>
      <c r="L336" s="424">
        <v>0</v>
      </c>
      <c r="M336" s="423">
        <v>1201.39599</v>
      </c>
      <c r="N336" s="423">
        <v>0</v>
      </c>
      <c r="O336" s="422">
        <v>0</v>
      </c>
    </row>
    <row r="337" spans="1:15" ht="15" customHeight="1">
      <c r="A337" s="430"/>
      <c r="B337" s="429"/>
      <c r="C337" s="428"/>
      <c r="D337" s="427"/>
      <c r="E337" s="427"/>
      <c r="F337" s="427"/>
      <c r="G337" s="650" t="s">
        <v>909</v>
      </c>
      <c r="H337" s="650"/>
      <c r="I337" s="424">
        <v>905</v>
      </c>
      <c r="J337" s="426">
        <v>908</v>
      </c>
      <c r="K337" s="425">
        <v>5129703</v>
      </c>
      <c r="L337" s="424">
        <v>18</v>
      </c>
      <c r="M337" s="423">
        <v>1201.39599</v>
      </c>
      <c r="N337" s="423">
        <v>0</v>
      </c>
      <c r="O337" s="422">
        <v>0</v>
      </c>
    </row>
    <row r="338" spans="1:15" ht="45" customHeight="1">
      <c r="A338" s="430"/>
      <c r="B338" s="429"/>
      <c r="C338" s="428"/>
      <c r="D338" s="427"/>
      <c r="E338" s="427"/>
      <c r="F338" s="645" t="s">
        <v>324</v>
      </c>
      <c r="G338" s="645"/>
      <c r="H338" s="645"/>
      <c r="I338" s="424">
        <v>905</v>
      </c>
      <c r="J338" s="426">
        <v>908</v>
      </c>
      <c r="K338" s="425">
        <v>5129704</v>
      </c>
      <c r="L338" s="424">
        <v>0</v>
      </c>
      <c r="M338" s="423">
        <v>1201.39599</v>
      </c>
      <c r="N338" s="423">
        <v>0</v>
      </c>
      <c r="O338" s="422">
        <v>0</v>
      </c>
    </row>
    <row r="339" spans="1:15" ht="17.25" customHeight="1">
      <c r="A339" s="430"/>
      <c r="B339" s="429"/>
      <c r="C339" s="428"/>
      <c r="D339" s="427"/>
      <c r="E339" s="427"/>
      <c r="F339" s="427"/>
      <c r="G339" s="650" t="s">
        <v>909</v>
      </c>
      <c r="H339" s="650"/>
      <c r="I339" s="424">
        <v>905</v>
      </c>
      <c r="J339" s="426">
        <v>908</v>
      </c>
      <c r="K339" s="425">
        <v>5129704</v>
      </c>
      <c r="L339" s="424">
        <v>18</v>
      </c>
      <c r="M339" s="423">
        <v>1201.39599</v>
      </c>
      <c r="N339" s="423">
        <v>0</v>
      </c>
      <c r="O339" s="422">
        <v>0</v>
      </c>
    </row>
    <row r="340" spans="1:15" ht="30.75" customHeight="1">
      <c r="A340" s="430"/>
      <c r="B340" s="429"/>
      <c r="C340" s="649" t="s">
        <v>212</v>
      </c>
      <c r="D340" s="649"/>
      <c r="E340" s="649"/>
      <c r="F340" s="649"/>
      <c r="G340" s="649"/>
      <c r="H340" s="649"/>
      <c r="I340" s="424">
        <v>905</v>
      </c>
      <c r="J340" s="426">
        <v>910</v>
      </c>
      <c r="K340" s="425">
        <v>0</v>
      </c>
      <c r="L340" s="424">
        <v>0</v>
      </c>
      <c r="M340" s="423">
        <v>217953.68258999995</v>
      </c>
      <c r="N340" s="423">
        <v>117609.42514</v>
      </c>
      <c r="O340" s="422">
        <v>7286.96362</v>
      </c>
    </row>
    <row r="341" spans="1:15" ht="30.75" customHeight="1">
      <c r="A341" s="430"/>
      <c r="B341" s="429"/>
      <c r="C341" s="428"/>
      <c r="D341" s="645" t="s">
        <v>867</v>
      </c>
      <c r="E341" s="645"/>
      <c r="F341" s="645"/>
      <c r="G341" s="645"/>
      <c r="H341" s="645"/>
      <c r="I341" s="424">
        <v>905</v>
      </c>
      <c r="J341" s="426">
        <v>910</v>
      </c>
      <c r="K341" s="425">
        <v>4690000</v>
      </c>
      <c r="L341" s="424">
        <v>0</v>
      </c>
      <c r="M341" s="423">
        <v>136075.97502</v>
      </c>
      <c r="N341" s="423">
        <v>73336.38514</v>
      </c>
      <c r="O341" s="422">
        <v>3675.15362</v>
      </c>
    </row>
    <row r="342" spans="1:15" ht="19.5" customHeight="1">
      <c r="A342" s="430"/>
      <c r="B342" s="429"/>
      <c r="C342" s="428"/>
      <c r="D342" s="427"/>
      <c r="E342" s="645" t="s">
        <v>866</v>
      </c>
      <c r="F342" s="645"/>
      <c r="G342" s="645"/>
      <c r="H342" s="645"/>
      <c r="I342" s="424">
        <v>905</v>
      </c>
      <c r="J342" s="426">
        <v>910</v>
      </c>
      <c r="K342" s="425">
        <v>4699900</v>
      </c>
      <c r="L342" s="424">
        <v>0</v>
      </c>
      <c r="M342" s="423">
        <v>136075.97502</v>
      </c>
      <c r="N342" s="423">
        <v>73336.38514</v>
      </c>
      <c r="O342" s="422">
        <v>3675.15362</v>
      </c>
    </row>
    <row r="343" spans="1:15" ht="19.5" customHeight="1">
      <c r="A343" s="430"/>
      <c r="B343" s="429"/>
      <c r="C343" s="428"/>
      <c r="D343" s="427"/>
      <c r="E343" s="427"/>
      <c r="F343" s="427"/>
      <c r="G343" s="650" t="s">
        <v>861</v>
      </c>
      <c r="H343" s="650"/>
      <c r="I343" s="424">
        <v>905</v>
      </c>
      <c r="J343" s="426">
        <v>910</v>
      </c>
      <c r="K343" s="425">
        <v>4699900</v>
      </c>
      <c r="L343" s="424">
        <v>1</v>
      </c>
      <c r="M343" s="423">
        <v>136075.97502</v>
      </c>
      <c r="N343" s="423">
        <v>73336.38514</v>
      </c>
      <c r="O343" s="422">
        <v>3675.15362</v>
      </c>
    </row>
    <row r="344" spans="1:15" ht="33" customHeight="1">
      <c r="A344" s="430"/>
      <c r="B344" s="429"/>
      <c r="C344" s="428"/>
      <c r="D344" s="645" t="s">
        <v>913</v>
      </c>
      <c r="E344" s="645"/>
      <c r="F344" s="645"/>
      <c r="G344" s="645"/>
      <c r="H344" s="645"/>
      <c r="I344" s="424">
        <v>905</v>
      </c>
      <c r="J344" s="426">
        <v>910</v>
      </c>
      <c r="K344" s="425">
        <v>4850000</v>
      </c>
      <c r="L344" s="424">
        <v>0</v>
      </c>
      <c r="M344" s="423">
        <v>124.14933</v>
      </c>
      <c r="N344" s="423">
        <v>0</v>
      </c>
      <c r="O344" s="422">
        <v>0</v>
      </c>
    </row>
    <row r="345" spans="1:15" ht="32.25" customHeight="1">
      <c r="A345" s="430"/>
      <c r="B345" s="429"/>
      <c r="C345" s="428"/>
      <c r="D345" s="427"/>
      <c r="E345" s="645" t="s">
        <v>912</v>
      </c>
      <c r="F345" s="645"/>
      <c r="G345" s="645"/>
      <c r="H345" s="645"/>
      <c r="I345" s="424">
        <v>905</v>
      </c>
      <c r="J345" s="426">
        <v>910</v>
      </c>
      <c r="K345" s="425">
        <v>4859700</v>
      </c>
      <c r="L345" s="424">
        <v>0</v>
      </c>
      <c r="M345" s="423">
        <v>124.14933</v>
      </c>
      <c r="N345" s="423">
        <v>0</v>
      </c>
      <c r="O345" s="422">
        <v>0</v>
      </c>
    </row>
    <row r="346" spans="1:15" ht="15.75" customHeight="1">
      <c r="A346" s="430"/>
      <c r="B346" s="429"/>
      <c r="C346" s="428"/>
      <c r="D346" s="427"/>
      <c r="E346" s="427"/>
      <c r="F346" s="645" t="s">
        <v>911</v>
      </c>
      <c r="G346" s="645"/>
      <c r="H346" s="645"/>
      <c r="I346" s="424">
        <v>905</v>
      </c>
      <c r="J346" s="426">
        <v>910</v>
      </c>
      <c r="K346" s="425">
        <v>4859703</v>
      </c>
      <c r="L346" s="424">
        <v>0</v>
      </c>
      <c r="M346" s="423">
        <v>35.14933</v>
      </c>
      <c r="N346" s="423">
        <v>0</v>
      </c>
      <c r="O346" s="422">
        <v>0</v>
      </c>
    </row>
    <row r="347" spans="1:15" ht="17.25" customHeight="1">
      <c r="A347" s="430"/>
      <c r="B347" s="429"/>
      <c r="C347" s="428"/>
      <c r="D347" s="427"/>
      <c r="E347" s="427"/>
      <c r="F347" s="427"/>
      <c r="G347" s="650" t="s">
        <v>858</v>
      </c>
      <c r="H347" s="650"/>
      <c r="I347" s="424">
        <v>905</v>
      </c>
      <c r="J347" s="426">
        <v>910</v>
      </c>
      <c r="K347" s="425">
        <v>4859703</v>
      </c>
      <c r="L347" s="424">
        <v>500</v>
      </c>
      <c r="M347" s="423">
        <v>35.14933</v>
      </c>
      <c r="N347" s="423">
        <v>0</v>
      </c>
      <c r="O347" s="422">
        <v>0</v>
      </c>
    </row>
    <row r="348" spans="1:15" ht="17.25" customHeight="1">
      <c r="A348" s="430"/>
      <c r="B348" s="429"/>
      <c r="C348" s="428"/>
      <c r="D348" s="427"/>
      <c r="E348" s="427"/>
      <c r="F348" s="645" t="s">
        <v>323</v>
      </c>
      <c r="G348" s="645"/>
      <c r="H348" s="645"/>
      <c r="I348" s="424">
        <v>905</v>
      </c>
      <c r="J348" s="426">
        <v>910</v>
      </c>
      <c r="K348" s="425">
        <v>4859705</v>
      </c>
      <c r="L348" s="424">
        <v>0</v>
      </c>
      <c r="M348" s="423">
        <v>89</v>
      </c>
      <c r="N348" s="423">
        <v>0</v>
      </c>
      <c r="O348" s="422">
        <v>0</v>
      </c>
    </row>
    <row r="349" spans="1:15" ht="17.25" customHeight="1">
      <c r="A349" s="430"/>
      <c r="B349" s="429"/>
      <c r="C349" s="428"/>
      <c r="D349" s="427"/>
      <c r="E349" s="427"/>
      <c r="F349" s="427"/>
      <c r="G349" s="650" t="s">
        <v>858</v>
      </c>
      <c r="H349" s="650"/>
      <c r="I349" s="424">
        <v>905</v>
      </c>
      <c r="J349" s="426">
        <v>910</v>
      </c>
      <c r="K349" s="425">
        <v>4859705</v>
      </c>
      <c r="L349" s="424">
        <v>500</v>
      </c>
      <c r="M349" s="423">
        <v>89</v>
      </c>
      <c r="N349" s="423">
        <v>0</v>
      </c>
      <c r="O349" s="422">
        <v>0</v>
      </c>
    </row>
    <row r="350" spans="1:15" ht="17.25" customHeight="1">
      <c r="A350" s="430"/>
      <c r="B350" s="429"/>
      <c r="C350" s="428"/>
      <c r="D350" s="645" t="s">
        <v>322</v>
      </c>
      <c r="E350" s="645"/>
      <c r="F350" s="645"/>
      <c r="G350" s="645"/>
      <c r="H350" s="645"/>
      <c r="I350" s="424">
        <v>905</v>
      </c>
      <c r="J350" s="426">
        <v>910</v>
      </c>
      <c r="K350" s="425">
        <v>4860000</v>
      </c>
      <c r="L350" s="424">
        <v>0</v>
      </c>
      <c r="M350" s="423">
        <v>77931.75539</v>
      </c>
      <c r="N350" s="423">
        <v>44273.04</v>
      </c>
      <c r="O350" s="422">
        <v>3611.81</v>
      </c>
    </row>
    <row r="351" spans="1:15" ht="17.25" customHeight="1">
      <c r="A351" s="430"/>
      <c r="B351" s="429"/>
      <c r="C351" s="428"/>
      <c r="D351" s="427"/>
      <c r="E351" s="645" t="s">
        <v>866</v>
      </c>
      <c r="F351" s="645"/>
      <c r="G351" s="645"/>
      <c r="H351" s="645"/>
      <c r="I351" s="424">
        <v>905</v>
      </c>
      <c r="J351" s="426">
        <v>910</v>
      </c>
      <c r="K351" s="425">
        <v>4869900</v>
      </c>
      <c r="L351" s="424">
        <v>0</v>
      </c>
      <c r="M351" s="423">
        <v>77931.75539</v>
      </c>
      <c r="N351" s="423">
        <v>44273.04</v>
      </c>
      <c r="O351" s="422">
        <v>3611.81</v>
      </c>
    </row>
    <row r="352" spans="1:15" ht="17.25" customHeight="1">
      <c r="A352" s="430"/>
      <c r="B352" s="429"/>
      <c r="C352" s="428"/>
      <c r="D352" s="427"/>
      <c r="E352" s="427"/>
      <c r="F352" s="427"/>
      <c r="G352" s="650" t="s">
        <v>861</v>
      </c>
      <c r="H352" s="650"/>
      <c r="I352" s="424">
        <v>905</v>
      </c>
      <c r="J352" s="426">
        <v>910</v>
      </c>
      <c r="K352" s="425">
        <v>4869900</v>
      </c>
      <c r="L352" s="424">
        <v>1</v>
      </c>
      <c r="M352" s="423">
        <v>992.75539</v>
      </c>
      <c r="N352" s="423">
        <v>0</v>
      </c>
      <c r="O352" s="422">
        <v>0</v>
      </c>
    </row>
    <row r="353" spans="1:15" ht="70.5" customHeight="1">
      <c r="A353" s="430"/>
      <c r="B353" s="429"/>
      <c r="C353" s="428"/>
      <c r="D353" s="427"/>
      <c r="E353" s="427"/>
      <c r="F353" s="645" t="s">
        <v>48</v>
      </c>
      <c r="G353" s="645"/>
      <c r="H353" s="645"/>
      <c r="I353" s="424">
        <v>905</v>
      </c>
      <c r="J353" s="426">
        <v>910</v>
      </c>
      <c r="K353" s="425">
        <v>4869901</v>
      </c>
      <c r="L353" s="424">
        <v>0</v>
      </c>
      <c r="M353" s="423">
        <v>76939</v>
      </c>
      <c r="N353" s="423">
        <v>44273.04</v>
      </c>
      <c r="O353" s="422">
        <v>3611.81</v>
      </c>
    </row>
    <row r="354" spans="1:15" ht="18" customHeight="1">
      <c r="A354" s="430"/>
      <c r="B354" s="429"/>
      <c r="C354" s="428"/>
      <c r="D354" s="427"/>
      <c r="E354" s="427"/>
      <c r="F354" s="427"/>
      <c r="G354" s="650" t="s">
        <v>861</v>
      </c>
      <c r="H354" s="650"/>
      <c r="I354" s="424">
        <v>905</v>
      </c>
      <c r="J354" s="426">
        <v>910</v>
      </c>
      <c r="K354" s="425">
        <v>4869901</v>
      </c>
      <c r="L354" s="424">
        <v>1</v>
      </c>
      <c r="M354" s="423">
        <v>76939</v>
      </c>
      <c r="N354" s="423">
        <v>44273.04</v>
      </c>
      <c r="O354" s="422">
        <v>3611.81</v>
      </c>
    </row>
    <row r="355" spans="1:15" ht="32.25" customHeight="1">
      <c r="A355" s="430"/>
      <c r="B355" s="429"/>
      <c r="C355" s="428"/>
      <c r="D355" s="645" t="s">
        <v>321</v>
      </c>
      <c r="E355" s="645"/>
      <c r="F355" s="645"/>
      <c r="G355" s="645"/>
      <c r="H355" s="645"/>
      <c r="I355" s="424">
        <v>905</v>
      </c>
      <c r="J355" s="426">
        <v>910</v>
      </c>
      <c r="K355" s="425">
        <v>5120000</v>
      </c>
      <c r="L355" s="424">
        <v>0</v>
      </c>
      <c r="M355" s="423">
        <f>M356+M360+M358</f>
        <v>1589.1557799999998</v>
      </c>
      <c r="N355" s="423">
        <f>N356+N360</f>
        <v>0</v>
      </c>
      <c r="O355" s="422">
        <f>O356+O360</f>
        <v>0</v>
      </c>
    </row>
    <row r="356" spans="1:15" ht="32.25" customHeight="1">
      <c r="A356" s="430"/>
      <c r="B356" s="429"/>
      <c r="C356" s="428"/>
      <c r="D356" s="427"/>
      <c r="E356" s="645" t="s">
        <v>912</v>
      </c>
      <c r="F356" s="645"/>
      <c r="G356" s="645"/>
      <c r="H356" s="645"/>
      <c r="I356" s="424">
        <v>905</v>
      </c>
      <c r="J356" s="426">
        <v>910</v>
      </c>
      <c r="K356" s="425">
        <v>5129700</v>
      </c>
      <c r="L356" s="424">
        <v>0</v>
      </c>
      <c r="M356" s="423">
        <v>32.052690000000005</v>
      </c>
      <c r="N356" s="423">
        <v>0</v>
      </c>
      <c r="O356" s="422">
        <v>0</v>
      </c>
    </row>
    <row r="357" spans="1:15" ht="15.75" customHeight="1">
      <c r="A357" s="430"/>
      <c r="B357" s="429"/>
      <c r="C357" s="428"/>
      <c r="D357" s="427"/>
      <c r="E357" s="427"/>
      <c r="F357" s="427"/>
      <c r="G357" s="650" t="s">
        <v>861</v>
      </c>
      <c r="H357" s="650"/>
      <c r="I357" s="424">
        <v>905</v>
      </c>
      <c r="J357" s="426">
        <v>910</v>
      </c>
      <c r="K357" s="425">
        <v>5129700</v>
      </c>
      <c r="L357" s="424">
        <v>1</v>
      </c>
      <c r="M357" s="423">
        <v>32.052690000000005</v>
      </c>
      <c r="N357" s="423">
        <v>0</v>
      </c>
      <c r="O357" s="422">
        <v>0</v>
      </c>
    </row>
    <row r="358" spans="1:15" ht="18" customHeight="1">
      <c r="A358" s="430"/>
      <c r="B358" s="429"/>
      <c r="C358" s="428"/>
      <c r="D358" s="427"/>
      <c r="E358" s="427"/>
      <c r="F358" s="645" t="s">
        <v>251</v>
      </c>
      <c r="G358" s="645"/>
      <c r="H358" s="645"/>
      <c r="I358" s="424">
        <v>905</v>
      </c>
      <c r="J358" s="426">
        <v>910</v>
      </c>
      <c r="K358" s="425">
        <v>5129705</v>
      </c>
      <c r="L358" s="424">
        <v>0</v>
      </c>
      <c r="M358" s="423">
        <v>1321.1344199999999</v>
      </c>
      <c r="N358" s="423">
        <v>0</v>
      </c>
      <c r="O358" s="422">
        <v>0</v>
      </c>
    </row>
    <row r="359" spans="1:15" ht="17.25" customHeight="1">
      <c r="A359" s="430"/>
      <c r="B359" s="429"/>
      <c r="C359" s="428"/>
      <c r="D359" s="427"/>
      <c r="E359" s="427"/>
      <c r="F359" s="427"/>
      <c r="G359" s="650" t="s">
        <v>858</v>
      </c>
      <c r="H359" s="650"/>
      <c r="I359" s="424">
        <v>905</v>
      </c>
      <c r="J359" s="426">
        <v>910</v>
      </c>
      <c r="K359" s="425">
        <v>5129705</v>
      </c>
      <c r="L359" s="424">
        <v>500</v>
      </c>
      <c r="M359" s="423">
        <v>1321.1344199999999</v>
      </c>
      <c r="N359" s="423">
        <v>0</v>
      </c>
      <c r="O359" s="422">
        <v>0</v>
      </c>
    </row>
    <row r="360" spans="1:15" ht="27.75" customHeight="1">
      <c r="A360" s="430"/>
      <c r="B360" s="429"/>
      <c r="C360" s="428"/>
      <c r="D360" s="427"/>
      <c r="E360" s="427"/>
      <c r="F360" s="645" t="s">
        <v>250</v>
      </c>
      <c r="G360" s="645"/>
      <c r="H360" s="645"/>
      <c r="I360" s="424">
        <v>905</v>
      </c>
      <c r="J360" s="426">
        <v>910</v>
      </c>
      <c r="K360" s="425">
        <v>5129706</v>
      </c>
      <c r="L360" s="424">
        <v>0</v>
      </c>
      <c r="M360" s="423">
        <v>235.96867</v>
      </c>
      <c r="N360" s="423">
        <v>0</v>
      </c>
      <c r="O360" s="422">
        <v>0</v>
      </c>
    </row>
    <row r="361" spans="1:15" ht="15" customHeight="1">
      <c r="A361" s="430"/>
      <c r="B361" s="429"/>
      <c r="C361" s="428"/>
      <c r="D361" s="427"/>
      <c r="E361" s="427"/>
      <c r="F361" s="427"/>
      <c r="G361" s="650" t="s">
        <v>858</v>
      </c>
      <c r="H361" s="650"/>
      <c r="I361" s="424">
        <v>905</v>
      </c>
      <c r="J361" s="426">
        <v>910</v>
      </c>
      <c r="K361" s="425">
        <v>5129706</v>
      </c>
      <c r="L361" s="424">
        <v>500</v>
      </c>
      <c r="M361" s="423">
        <v>235.96867</v>
      </c>
      <c r="N361" s="423">
        <v>0</v>
      </c>
      <c r="O361" s="422">
        <v>0</v>
      </c>
    </row>
    <row r="362" spans="1:15" ht="15.75" customHeight="1">
      <c r="A362" s="430"/>
      <c r="B362" s="429"/>
      <c r="C362" s="428"/>
      <c r="D362" s="645" t="s">
        <v>865</v>
      </c>
      <c r="E362" s="645"/>
      <c r="F362" s="645"/>
      <c r="G362" s="645"/>
      <c r="H362" s="645"/>
      <c r="I362" s="424">
        <v>905</v>
      </c>
      <c r="J362" s="426">
        <v>910</v>
      </c>
      <c r="K362" s="425">
        <v>7950000</v>
      </c>
      <c r="L362" s="424">
        <v>0</v>
      </c>
      <c r="M362" s="423">
        <f>M363+M365</f>
        <v>2232.64707</v>
      </c>
      <c r="N362" s="423">
        <v>0</v>
      </c>
      <c r="O362" s="422">
        <v>0</v>
      </c>
    </row>
    <row r="363" spans="1:15" ht="43.5" customHeight="1">
      <c r="A363" s="430"/>
      <c r="B363" s="429"/>
      <c r="C363" s="428"/>
      <c r="D363" s="427"/>
      <c r="E363" s="427"/>
      <c r="F363" s="645" t="s">
        <v>249</v>
      </c>
      <c r="G363" s="645"/>
      <c r="H363" s="645"/>
      <c r="I363" s="424">
        <v>905</v>
      </c>
      <c r="J363" s="426">
        <v>910</v>
      </c>
      <c r="K363" s="425">
        <v>7950016</v>
      </c>
      <c r="L363" s="424">
        <v>0</v>
      </c>
      <c r="M363" s="423">
        <v>536.3330599999999</v>
      </c>
      <c r="N363" s="423">
        <v>0</v>
      </c>
      <c r="O363" s="422">
        <v>0</v>
      </c>
    </row>
    <row r="364" spans="1:15" ht="15.75" customHeight="1">
      <c r="A364" s="430"/>
      <c r="B364" s="429"/>
      <c r="C364" s="428"/>
      <c r="D364" s="427"/>
      <c r="E364" s="427"/>
      <c r="F364" s="427"/>
      <c r="G364" s="650" t="s">
        <v>858</v>
      </c>
      <c r="H364" s="650"/>
      <c r="I364" s="424">
        <v>905</v>
      </c>
      <c r="J364" s="426">
        <v>910</v>
      </c>
      <c r="K364" s="425">
        <v>7950016</v>
      </c>
      <c r="L364" s="424">
        <v>500</v>
      </c>
      <c r="M364" s="423">
        <v>536.3330599999999</v>
      </c>
      <c r="N364" s="423">
        <v>0</v>
      </c>
      <c r="O364" s="422">
        <v>0</v>
      </c>
    </row>
    <row r="365" spans="1:15" ht="45" customHeight="1">
      <c r="A365" s="430"/>
      <c r="B365" s="429"/>
      <c r="C365" s="428"/>
      <c r="D365" s="427"/>
      <c r="E365" s="427"/>
      <c r="F365" s="645" t="s">
        <v>318</v>
      </c>
      <c r="G365" s="645"/>
      <c r="H365" s="645"/>
      <c r="I365" s="424">
        <v>905</v>
      </c>
      <c r="J365" s="426">
        <v>910</v>
      </c>
      <c r="K365" s="425">
        <v>7950041</v>
      </c>
      <c r="L365" s="424">
        <v>0</v>
      </c>
      <c r="M365" s="423">
        <v>1696.31401</v>
      </c>
      <c r="N365" s="423">
        <v>0</v>
      </c>
      <c r="O365" s="422">
        <v>0</v>
      </c>
    </row>
    <row r="366" spans="1:15" ht="16.5" customHeight="1">
      <c r="A366" s="430"/>
      <c r="B366" s="429"/>
      <c r="C366" s="428"/>
      <c r="D366" s="427"/>
      <c r="E366" s="427"/>
      <c r="F366" s="427"/>
      <c r="G366" s="650" t="s">
        <v>858</v>
      </c>
      <c r="H366" s="650"/>
      <c r="I366" s="424">
        <v>905</v>
      </c>
      <c r="J366" s="426">
        <v>910</v>
      </c>
      <c r="K366" s="425">
        <v>7950041</v>
      </c>
      <c r="L366" s="424">
        <v>500</v>
      </c>
      <c r="M366" s="423">
        <v>1696.31401</v>
      </c>
      <c r="N366" s="423">
        <v>0</v>
      </c>
      <c r="O366" s="422">
        <v>0</v>
      </c>
    </row>
    <row r="367" spans="1:15" ht="16.5" customHeight="1">
      <c r="A367" s="430"/>
      <c r="B367" s="429"/>
      <c r="C367" s="649" t="s">
        <v>210</v>
      </c>
      <c r="D367" s="649"/>
      <c r="E367" s="649"/>
      <c r="F367" s="649"/>
      <c r="G367" s="649"/>
      <c r="H367" s="649"/>
      <c r="I367" s="424">
        <v>905</v>
      </c>
      <c r="J367" s="426">
        <v>1001</v>
      </c>
      <c r="K367" s="425">
        <v>0</v>
      </c>
      <c r="L367" s="424">
        <v>0</v>
      </c>
      <c r="M367" s="423">
        <v>3585.463</v>
      </c>
      <c r="N367" s="423">
        <v>0</v>
      </c>
      <c r="O367" s="422">
        <v>0</v>
      </c>
    </row>
    <row r="368" spans="1:15" ht="16.5" customHeight="1">
      <c r="A368" s="430"/>
      <c r="B368" s="429"/>
      <c r="C368" s="428"/>
      <c r="D368" s="645" t="s">
        <v>317</v>
      </c>
      <c r="E368" s="645"/>
      <c r="F368" s="645"/>
      <c r="G368" s="645"/>
      <c r="H368" s="645"/>
      <c r="I368" s="424">
        <v>905</v>
      </c>
      <c r="J368" s="426">
        <v>1001</v>
      </c>
      <c r="K368" s="425">
        <v>4910000</v>
      </c>
      <c r="L368" s="424">
        <v>0</v>
      </c>
      <c r="M368" s="423">
        <v>3585.463</v>
      </c>
      <c r="N368" s="423">
        <v>0</v>
      </c>
      <c r="O368" s="422">
        <v>0</v>
      </c>
    </row>
    <row r="369" spans="1:15" ht="30.75" customHeight="1">
      <c r="A369" s="430"/>
      <c r="B369" s="429"/>
      <c r="C369" s="428"/>
      <c r="D369" s="427"/>
      <c r="E369" s="645" t="s">
        <v>316</v>
      </c>
      <c r="F369" s="645"/>
      <c r="G369" s="645"/>
      <c r="H369" s="645"/>
      <c r="I369" s="424">
        <v>905</v>
      </c>
      <c r="J369" s="426">
        <v>1001</v>
      </c>
      <c r="K369" s="425">
        <v>4910100</v>
      </c>
      <c r="L369" s="424">
        <v>0</v>
      </c>
      <c r="M369" s="423">
        <v>3585.463</v>
      </c>
      <c r="N369" s="423">
        <v>0</v>
      </c>
      <c r="O369" s="422">
        <v>0</v>
      </c>
    </row>
    <row r="370" spans="1:15" ht="16.5" customHeight="1">
      <c r="A370" s="430"/>
      <c r="B370" s="429"/>
      <c r="C370" s="428"/>
      <c r="D370" s="427"/>
      <c r="E370" s="427"/>
      <c r="F370" s="427"/>
      <c r="G370" s="650" t="s">
        <v>274</v>
      </c>
      <c r="H370" s="650"/>
      <c r="I370" s="424">
        <v>905</v>
      </c>
      <c r="J370" s="426">
        <v>1001</v>
      </c>
      <c r="K370" s="425">
        <v>4910100</v>
      </c>
      <c r="L370" s="424">
        <v>5</v>
      </c>
      <c r="M370" s="423">
        <v>3585.463</v>
      </c>
      <c r="N370" s="423">
        <v>0</v>
      </c>
      <c r="O370" s="422">
        <v>0</v>
      </c>
    </row>
    <row r="371" spans="1:15" ht="16.5" customHeight="1">
      <c r="A371" s="430"/>
      <c r="B371" s="429"/>
      <c r="C371" s="649" t="s">
        <v>209</v>
      </c>
      <c r="D371" s="649"/>
      <c r="E371" s="649"/>
      <c r="F371" s="649"/>
      <c r="G371" s="649"/>
      <c r="H371" s="649"/>
      <c r="I371" s="424">
        <v>905</v>
      </c>
      <c r="J371" s="426">
        <v>1002</v>
      </c>
      <c r="K371" s="425">
        <v>0</v>
      </c>
      <c r="L371" s="424">
        <v>0</v>
      </c>
      <c r="M371" s="423">
        <v>79205.92487999998</v>
      </c>
      <c r="N371" s="423">
        <v>44384.2874</v>
      </c>
      <c r="O371" s="422">
        <v>1782.64</v>
      </c>
    </row>
    <row r="372" spans="1:15" ht="16.5" customHeight="1">
      <c r="A372" s="430"/>
      <c r="B372" s="429"/>
      <c r="C372" s="428"/>
      <c r="D372" s="645" t="s">
        <v>315</v>
      </c>
      <c r="E372" s="645"/>
      <c r="F372" s="645"/>
      <c r="G372" s="645"/>
      <c r="H372" s="645"/>
      <c r="I372" s="424">
        <v>905</v>
      </c>
      <c r="J372" s="426">
        <v>1002</v>
      </c>
      <c r="K372" s="425">
        <v>5000000</v>
      </c>
      <c r="L372" s="424">
        <v>0</v>
      </c>
      <c r="M372" s="423">
        <v>4091.66788</v>
      </c>
      <c r="N372" s="423">
        <v>3207.3384</v>
      </c>
      <c r="O372" s="422">
        <v>0</v>
      </c>
    </row>
    <row r="373" spans="1:15" ht="16.5" customHeight="1">
      <c r="A373" s="430"/>
      <c r="B373" s="429"/>
      <c r="C373" s="428"/>
      <c r="D373" s="427"/>
      <c r="E373" s="645" t="s">
        <v>315</v>
      </c>
      <c r="F373" s="645"/>
      <c r="G373" s="645"/>
      <c r="H373" s="645"/>
      <c r="I373" s="424">
        <v>905</v>
      </c>
      <c r="J373" s="426">
        <v>1002</v>
      </c>
      <c r="K373" s="425">
        <v>5000000</v>
      </c>
      <c r="L373" s="424">
        <v>0</v>
      </c>
      <c r="M373" s="423">
        <v>4091.66788</v>
      </c>
      <c r="N373" s="423">
        <v>3207.3384</v>
      </c>
      <c r="O373" s="422">
        <v>0</v>
      </c>
    </row>
    <row r="374" spans="1:15" ht="27" customHeight="1">
      <c r="A374" s="430"/>
      <c r="B374" s="429"/>
      <c r="C374" s="428"/>
      <c r="D374" s="427"/>
      <c r="E374" s="427"/>
      <c r="F374" s="645" t="s">
        <v>314</v>
      </c>
      <c r="G374" s="645"/>
      <c r="H374" s="645"/>
      <c r="I374" s="424">
        <v>905</v>
      </c>
      <c r="J374" s="426">
        <v>1002</v>
      </c>
      <c r="K374" s="425">
        <v>5000001</v>
      </c>
      <c r="L374" s="424">
        <v>0</v>
      </c>
      <c r="M374" s="423">
        <v>4091.66788</v>
      </c>
      <c r="N374" s="423">
        <v>3207.3384</v>
      </c>
      <c r="O374" s="422">
        <v>0</v>
      </c>
    </row>
    <row r="375" spans="1:15" ht="18" customHeight="1">
      <c r="A375" s="430"/>
      <c r="B375" s="429"/>
      <c r="C375" s="428"/>
      <c r="D375" s="427"/>
      <c r="E375" s="427"/>
      <c r="F375" s="427"/>
      <c r="G375" s="650" t="s">
        <v>858</v>
      </c>
      <c r="H375" s="650"/>
      <c r="I375" s="424">
        <v>905</v>
      </c>
      <c r="J375" s="426">
        <v>1002</v>
      </c>
      <c r="K375" s="425">
        <v>5000001</v>
      </c>
      <c r="L375" s="424">
        <v>500</v>
      </c>
      <c r="M375" s="423">
        <v>4091.66788</v>
      </c>
      <c r="N375" s="423">
        <v>3207.3384</v>
      </c>
      <c r="O375" s="422">
        <v>0</v>
      </c>
    </row>
    <row r="376" spans="1:15" ht="18" customHeight="1">
      <c r="A376" s="430"/>
      <c r="B376" s="429"/>
      <c r="C376" s="428"/>
      <c r="D376" s="645" t="s">
        <v>313</v>
      </c>
      <c r="E376" s="645"/>
      <c r="F376" s="645"/>
      <c r="G376" s="645"/>
      <c r="H376" s="645"/>
      <c r="I376" s="424">
        <v>905</v>
      </c>
      <c r="J376" s="426">
        <v>1002</v>
      </c>
      <c r="K376" s="425">
        <v>5070000</v>
      </c>
      <c r="L376" s="424">
        <v>0</v>
      </c>
      <c r="M376" s="423">
        <v>75114.257</v>
      </c>
      <c r="N376" s="423">
        <v>41176.949</v>
      </c>
      <c r="O376" s="422">
        <v>1782.64</v>
      </c>
    </row>
    <row r="377" spans="1:15" ht="18" customHeight="1">
      <c r="A377" s="430"/>
      <c r="B377" s="429"/>
      <c r="C377" s="428"/>
      <c r="D377" s="427"/>
      <c r="E377" s="645" t="s">
        <v>866</v>
      </c>
      <c r="F377" s="645"/>
      <c r="G377" s="645"/>
      <c r="H377" s="645"/>
      <c r="I377" s="424">
        <v>905</v>
      </c>
      <c r="J377" s="426">
        <v>1002</v>
      </c>
      <c r="K377" s="425">
        <v>5079900</v>
      </c>
      <c r="L377" s="424">
        <v>0</v>
      </c>
      <c r="M377" s="423">
        <v>75114.257</v>
      </c>
      <c r="N377" s="423">
        <v>41176.949</v>
      </c>
      <c r="O377" s="422">
        <v>1782.64</v>
      </c>
    </row>
    <row r="378" spans="1:15" ht="30.75" customHeight="1">
      <c r="A378" s="430"/>
      <c r="B378" s="429"/>
      <c r="C378" s="428"/>
      <c r="D378" s="427"/>
      <c r="E378" s="427"/>
      <c r="F378" s="645" t="s">
        <v>312</v>
      </c>
      <c r="G378" s="645"/>
      <c r="H378" s="645"/>
      <c r="I378" s="424">
        <v>905</v>
      </c>
      <c r="J378" s="426">
        <v>1002</v>
      </c>
      <c r="K378" s="425">
        <v>5079901</v>
      </c>
      <c r="L378" s="424">
        <v>0</v>
      </c>
      <c r="M378" s="423">
        <v>1600</v>
      </c>
      <c r="N378" s="423">
        <v>840</v>
      </c>
      <c r="O378" s="422">
        <v>50</v>
      </c>
    </row>
    <row r="379" spans="1:15" ht="18" customHeight="1">
      <c r="A379" s="430"/>
      <c r="B379" s="429"/>
      <c r="C379" s="428"/>
      <c r="D379" s="427"/>
      <c r="E379" s="427"/>
      <c r="F379" s="427"/>
      <c r="G379" s="650" t="s">
        <v>861</v>
      </c>
      <c r="H379" s="650"/>
      <c r="I379" s="424">
        <v>905</v>
      </c>
      <c r="J379" s="426">
        <v>1002</v>
      </c>
      <c r="K379" s="425">
        <v>5079901</v>
      </c>
      <c r="L379" s="424">
        <v>1</v>
      </c>
      <c r="M379" s="423">
        <v>1600</v>
      </c>
      <c r="N379" s="423">
        <v>840</v>
      </c>
      <c r="O379" s="422">
        <v>50</v>
      </c>
    </row>
    <row r="380" spans="1:15" ht="45.75" customHeight="1">
      <c r="A380" s="430"/>
      <c r="B380" s="429"/>
      <c r="C380" s="428"/>
      <c r="D380" s="427"/>
      <c r="E380" s="427"/>
      <c r="F380" s="645" t="s">
        <v>49</v>
      </c>
      <c r="G380" s="645"/>
      <c r="H380" s="645"/>
      <c r="I380" s="424">
        <v>905</v>
      </c>
      <c r="J380" s="426">
        <v>1002</v>
      </c>
      <c r="K380" s="425">
        <v>5079902</v>
      </c>
      <c r="L380" s="424">
        <v>0</v>
      </c>
      <c r="M380" s="423">
        <v>67114.481</v>
      </c>
      <c r="N380" s="423">
        <v>35834.4</v>
      </c>
      <c r="O380" s="422">
        <v>1732.64</v>
      </c>
    </row>
    <row r="381" spans="1:15" ht="17.25" customHeight="1">
      <c r="A381" s="430"/>
      <c r="B381" s="429"/>
      <c r="C381" s="428"/>
      <c r="D381" s="427"/>
      <c r="E381" s="427"/>
      <c r="F381" s="427"/>
      <c r="G381" s="650" t="s">
        <v>861</v>
      </c>
      <c r="H381" s="650"/>
      <c r="I381" s="424">
        <v>905</v>
      </c>
      <c r="J381" s="426">
        <v>1002</v>
      </c>
      <c r="K381" s="425">
        <v>5079902</v>
      </c>
      <c r="L381" s="424">
        <v>1</v>
      </c>
      <c r="M381" s="423">
        <v>67114.481</v>
      </c>
      <c r="N381" s="423">
        <v>35834.4</v>
      </c>
      <c r="O381" s="422">
        <v>1732.64</v>
      </c>
    </row>
    <row r="382" spans="1:15" ht="26.25" customHeight="1">
      <c r="A382" s="430"/>
      <c r="B382" s="429"/>
      <c r="C382" s="428"/>
      <c r="D382" s="427"/>
      <c r="E382" s="427"/>
      <c r="F382" s="645" t="s">
        <v>311</v>
      </c>
      <c r="G382" s="645"/>
      <c r="H382" s="645"/>
      <c r="I382" s="424">
        <v>905</v>
      </c>
      <c r="J382" s="426">
        <v>1002</v>
      </c>
      <c r="K382" s="425">
        <v>5079903</v>
      </c>
      <c r="L382" s="424">
        <v>0</v>
      </c>
      <c r="M382" s="423">
        <v>1578.426</v>
      </c>
      <c r="N382" s="423">
        <v>1074.299</v>
      </c>
      <c r="O382" s="422">
        <v>0</v>
      </c>
    </row>
    <row r="383" spans="1:15" ht="17.25" customHeight="1">
      <c r="A383" s="430"/>
      <c r="B383" s="429"/>
      <c r="C383" s="428"/>
      <c r="D383" s="427"/>
      <c r="E383" s="427"/>
      <c r="F383" s="427"/>
      <c r="G383" s="650" t="s">
        <v>861</v>
      </c>
      <c r="H383" s="650"/>
      <c r="I383" s="424">
        <v>905</v>
      </c>
      <c r="J383" s="426">
        <v>1002</v>
      </c>
      <c r="K383" s="425">
        <v>5079903</v>
      </c>
      <c r="L383" s="424">
        <v>1</v>
      </c>
      <c r="M383" s="423">
        <v>1578.426</v>
      </c>
      <c r="N383" s="423">
        <v>1074.299</v>
      </c>
      <c r="O383" s="422">
        <v>0</v>
      </c>
    </row>
    <row r="384" spans="1:15" ht="46.5" customHeight="1">
      <c r="A384" s="430"/>
      <c r="B384" s="429"/>
      <c r="C384" s="428"/>
      <c r="D384" s="427"/>
      <c r="E384" s="427"/>
      <c r="F384" s="645" t="s">
        <v>310</v>
      </c>
      <c r="G384" s="645"/>
      <c r="H384" s="645"/>
      <c r="I384" s="424">
        <v>905</v>
      </c>
      <c r="J384" s="426">
        <v>1002</v>
      </c>
      <c r="K384" s="425">
        <v>5079904</v>
      </c>
      <c r="L384" s="424">
        <v>0</v>
      </c>
      <c r="M384" s="423">
        <v>4821.35</v>
      </c>
      <c r="N384" s="423">
        <v>3428.25</v>
      </c>
      <c r="O384" s="422">
        <v>0</v>
      </c>
    </row>
    <row r="385" spans="1:15" ht="14.25" customHeight="1">
      <c r="A385" s="430"/>
      <c r="B385" s="429"/>
      <c r="C385" s="428"/>
      <c r="D385" s="427"/>
      <c r="E385" s="427"/>
      <c r="F385" s="427"/>
      <c r="G385" s="650" t="s">
        <v>861</v>
      </c>
      <c r="H385" s="650"/>
      <c r="I385" s="424">
        <v>905</v>
      </c>
      <c r="J385" s="426">
        <v>1002</v>
      </c>
      <c r="K385" s="425">
        <v>5079904</v>
      </c>
      <c r="L385" s="424">
        <v>1</v>
      </c>
      <c r="M385" s="423">
        <v>4821.35</v>
      </c>
      <c r="N385" s="423">
        <v>3428.25</v>
      </c>
      <c r="O385" s="422">
        <v>0</v>
      </c>
    </row>
    <row r="386" spans="1:15" ht="14.25" customHeight="1">
      <c r="A386" s="430"/>
      <c r="B386" s="429"/>
      <c r="C386" s="649" t="s">
        <v>208</v>
      </c>
      <c r="D386" s="649"/>
      <c r="E386" s="649"/>
      <c r="F386" s="649"/>
      <c r="G386" s="649"/>
      <c r="H386" s="649"/>
      <c r="I386" s="424">
        <v>905</v>
      </c>
      <c r="J386" s="426">
        <v>1003</v>
      </c>
      <c r="K386" s="425">
        <v>0</v>
      </c>
      <c r="L386" s="424">
        <v>0</v>
      </c>
      <c r="M386" s="423">
        <f>941313.24008-11486.69116-84121.70008</f>
        <v>845704.84884</v>
      </c>
      <c r="N386" s="423">
        <v>0</v>
      </c>
      <c r="O386" s="422">
        <v>0</v>
      </c>
    </row>
    <row r="387" spans="1:15" ht="14.25" customHeight="1">
      <c r="A387" s="430"/>
      <c r="B387" s="429"/>
      <c r="C387" s="428"/>
      <c r="D387" s="645" t="s">
        <v>277</v>
      </c>
      <c r="E387" s="645"/>
      <c r="F387" s="645"/>
      <c r="G387" s="645"/>
      <c r="H387" s="645"/>
      <c r="I387" s="424">
        <v>905</v>
      </c>
      <c r="J387" s="426">
        <v>1003</v>
      </c>
      <c r="K387" s="425">
        <v>5050000</v>
      </c>
      <c r="L387" s="424">
        <v>0</v>
      </c>
      <c r="M387" s="423">
        <f>941313.24008-11486.69116-84121.70008</f>
        <v>845704.84884</v>
      </c>
      <c r="N387" s="423">
        <v>0</v>
      </c>
      <c r="O387" s="422">
        <v>0</v>
      </c>
    </row>
    <row r="388" spans="1:15" ht="30.75" customHeight="1">
      <c r="A388" s="430"/>
      <c r="B388" s="429"/>
      <c r="C388" s="428"/>
      <c r="D388" s="427"/>
      <c r="E388" s="645" t="s">
        <v>309</v>
      </c>
      <c r="F388" s="645"/>
      <c r="G388" s="645"/>
      <c r="H388" s="645"/>
      <c r="I388" s="424">
        <v>905</v>
      </c>
      <c r="J388" s="426">
        <v>1003</v>
      </c>
      <c r="K388" s="425">
        <v>5052200</v>
      </c>
      <c r="L388" s="424">
        <v>0</v>
      </c>
      <c r="M388" s="423">
        <v>4748.41006</v>
      </c>
      <c r="N388" s="423">
        <v>0</v>
      </c>
      <c r="O388" s="422">
        <v>0</v>
      </c>
    </row>
    <row r="389" spans="1:15" ht="60" customHeight="1">
      <c r="A389" s="430"/>
      <c r="B389" s="429"/>
      <c r="C389" s="428"/>
      <c r="D389" s="427"/>
      <c r="E389" s="427"/>
      <c r="F389" s="645" t="s">
        <v>308</v>
      </c>
      <c r="G389" s="645"/>
      <c r="H389" s="645"/>
      <c r="I389" s="424">
        <v>905</v>
      </c>
      <c r="J389" s="426">
        <v>1003</v>
      </c>
      <c r="K389" s="425">
        <v>5052205</v>
      </c>
      <c r="L389" s="424">
        <v>0</v>
      </c>
      <c r="M389" s="423">
        <v>4748.41006</v>
      </c>
      <c r="N389" s="423">
        <v>0</v>
      </c>
      <c r="O389" s="422">
        <v>0</v>
      </c>
    </row>
    <row r="390" spans="1:15" ht="15" customHeight="1">
      <c r="A390" s="430"/>
      <c r="B390" s="429"/>
      <c r="C390" s="428"/>
      <c r="D390" s="427"/>
      <c r="E390" s="427"/>
      <c r="F390" s="427"/>
      <c r="G390" s="650" t="s">
        <v>274</v>
      </c>
      <c r="H390" s="650"/>
      <c r="I390" s="424">
        <v>905</v>
      </c>
      <c r="J390" s="426">
        <v>1003</v>
      </c>
      <c r="K390" s="425">
        <v>5052205</v>
      </c>
      <c r="L390" s="424">
        <v>5</v>
      </c>
      <c r="M390" s="423">
        <v>4748.41006</v>
      </c>
      <c r="N390" s="423">
        <v>0</v>
      </c>
      <c r="O390" s="422">
        <v>0</v>
      </c>
    </row>
    <row r="391" spans="1:15" ht="33" customHeight="1">
      <c r="A391" s="430"/>
      <c r="B391" s="429"/>
      <c r="C391" s="428"/>
      <c r="D391" s="427"/>
      <c r="E391" s="645" t="s">
        <v>276</v>
      </c>
      <c r="F391" s="645"/>
      <c r="G391" s="645"/>
      <c r="H391" s="645"/>
      <c r="I391" s="424">
        <v>905</v>
      </c>
      <c r="J391" s="426">
        <v>1003</v>
      </c>
      <c r="K391" s="425">
        <v>5054800</v>
      </c>
      <c r="L391" s="424">
        <v>0</v>
      </c>
      <c r="M391" s="423">
        <f>936320.1928-11486.69116-84121.70008</f>
        <v>840711.8015599999</v>
      </c>
      <c r="N391" s="423">
        <v>0</v>
      </c>
      <c r="O391" s="422">
        <v>0</v>
      </c>
    </row>
    <row r="392" spans="1:15" ht="44.25" customHeight="1">
      <c r="A392" s="430"/>
      <c r="B392" s="429"/>
      <c r="C392" s="428"/>
      <c r="D392" s="427"/>
      <c r="E392" s="427"/>
      <c r="F392" s="645" t="s">
        <v>275</v>
      </c>
      <c r="G392" s="645"/>
      <c r="H392" s="645"/>
      <c r="I392" s="424">
        <v>905</v>
      </c>
      <c r="J392" s="426">
        <v>1003</v>
      </c>
      <c r="K392" s="425">
        <v>5054801</v>
      </c>
      <c r="L392" s="424">
        <v>0</v>
      </c>
      <c r="M392" s="423">
        <f>121355.2888-11486.69116-84121.70008</f>
        <v>25746.897559999998</v>
      </c>
      <c r="N392" s="423">
        <v>0</v>
      </c>
      <c r="O392" s="422">
        <v>0</v>
      </c>
    </row>
    <row r="393" spans="1:15" ht="15.75" customHeight="1">
      <c r="A393" s="430"/>
      <c r="B393" s="429"/>
      <c r="C393" s="428"/>
      <c r="D393" s="427"/>
      <c r="E393" s="427"/>
      <c r="F393" s="427"/>
      <c r="G393" s="650" t="s">
        <v>274</v>
      </c>
      <c r="H393" s="650"/>
      <c r="I393" s="424">
        <v>905</v>
      </c>
      <c r="J393" s="426">
        <v>1003</v>
      </c>
      <c r="K393" s="425">
        <v>5054801</v>
      </c>
      <c r="L393" s="424">
        <v>5</v>
      </c>
      <c r="M393" s="423">
        <f>121355.2888-11486.69116-84121.70008</f>
        <v>25746.897559999998</v>
      </c>
      <c r="N393" s="423">
        <v>0</v>
      </c>
      <c r="O393" s="422">
        <v>0</v>
      </c>
    </row>
    <row r="394" spans="1:15" ht="30.75" customHeight="1">
      <c r="A394" s="430"/>
      <c r="B394" s="429"/>
      <c r="C394" s="428"/>
      <c r="D394" s="427"/>
      <c r="E394" s="427"/>
      <c r="F394" s="645" t="s">
        <v>50</v>
      </c>
      <c r="G394" s="645"/>
      <c r="H394" s="645"/>
      <c r="I394" s="424">
        <v>905</v>
      </c>
      <c r="J394" s="426">
        <v>1003</v>
      </c>
      <c r="K394" s="425">
        <v>5054803</v>
      </c>
      <c r="L394" s="424">
        <v>0</v>
      </c>
      <c r="M394" s="423">
        <v>810658</v>
      </c>
      <c r="N394" s="423">
        <v>0</v>
      </c>
      <c r="O394" s="422">
        <v>0</v>
      </c>
    </row>
    <row r="395" spans="1:15" ht="17.25" customHeight="1">
      <c r="A395" s="430"/>
      <c r="B395" s="429"/>
      <c r="C395" s="428"/>
      <c r="D395" s="427"/>
      <c r="E395" s="427"/>
      <c r="F395" s="427"/>
      <c r="G395" s="650" t="s">
        <v>274</v>
      </c>
      <c r="H395" s="650"/>
      <c r="I395" s="424">
        <v>905</v>
      </c>
      <c r="J395" s="426">
        <v>1003</v>
      </c>
      <c r="K395" s="425">
        <v>5054803</v>
      </c>
      <c r="L395" s="424">
        <v>5</v>
      </c>
      <c r="M395" s="423">
        <v>810658</v>
      </c>
      <c r="N395" s="423">
        <v>0</v>
      </c>
      <c r="O395" s="422">
        <v>0</v>
      </c>
    </row>
    <row r="396" spans="1:15" ht="30.75" customHeight="1">
      <c r="A396" s="430"/>
      <c r="B396" s="429"/>
      <c r="C396" s="428"/>
      <c r="D396" s="427"/>
      <c r="E396" s="427"/>
      <c r="F396" s="645" t="s">
        <v>307</v>
      </c>
      <c r="G396" s="645"/>
      <c r="H396" s="645"/>
      <c r="I396" s="424">
        <v>905</v>
      </c>
      <c r="J396" s="426">
        <v>1003</v>
      </c>
      <c r="K396" s="425">
        <v>5054807</v>
      </c>
      <c r="L396" s="424">
        <v>0</v>
      </c>
      <c r="M396" s="423">
        <v>3863.8</v>
      </c>
      <c r="N396" s="423">
        <v>0</v>
      </c>
      <c r="O396" s="422">
        <v>0</v>
      </c>
    </row>
    <row r="397" spans="1:15" ht="15.75" customHeight="1">
      <c r="A397" s="430"/>
      <c r="B397" s="429"/>
      <c r="C397" s="428"/>
      <c r="D397" s="427"/>
      <c r="E397" s="427"/>
      <c r="F397" s="427"/>
      <c r="G397" s="650" t="s">
        <v>274</v>
      </c>
      <c r="H397" s="650"/>
      <c r="I397" s="424">
        <v>905</v>
      </c>
      <c r="J397" s="426">
        <v>1003</v>
      </c>
      <c r="K397" s="425">
        <v>5054807</v>
      </c>
      <c r="L397" s="424">
        <v>5</v>
      </c>
      <c r="M397" s="423">
        <v>3863.8</v>
      </c>
      <c r="N397" s="423">
        <v>0</v>
      </c>
      <c r="O397" s="422">
        <v>0</v>
      </c>
    </row>
    <row r="398" spans="1:15" ht="45" customHeight="1">
      <c r="A398" s="430"/>
      <c r="B398" s="429"/>
      <c r="C398" s="428"/>
      <c r="D398" s="427"/>
      <c r="E398" s="427"/>
      <c r="F398" s="645" t="s">
        <v>583</v>
      </c>
      <c r="G398" s="645"/>
      <c r="H398" s="645"/>
      <c r="I398" s="424">
        <v>905</v>
      </c>
      <c r="J398" s="426">
        <v>1003</v>
      </c>
      <c r="K398" s="425">
        <v>5054808</v>
      </c>
      <c r="L398" s="424">
        <v>0</v>
      </c>
      <c r="M398" s="423">
        <v>443.104</v>
      </c>
      <c r="N398" s="423">
        <v>0</v>
      </c>
      <c r="O398" s="422">
        <v>0</v>
      </c>
    </row>
    <row r="399" spans="1:15" ht="17.25" customHeight="1">
      <c r="A399" s="430"/>
      <c r="B399" s="429"/>
      <c r="C399" s="428"/>
      <c r="D399" s="427"/>
      <c r="E399" s="427"/>
      <c r="F399" s="427"/>
      <c r="G399" s="650" t="s">
        <v>274</v>
      </c>
      <c r="H399" s="650"/>
      <c r="I399" s="424">
        <v>905</v>
      </c>
      <c r="J399" s="426">
        <v>1003</v>
      </c>
      <c r="K399" s="425">
        <v>5054808</v>
      </c>
      <c r="L399" s="424">
        <v>5</v>
      </c>
      <c r="M399" s="423">
        <v>443.104</v>
      </c>
      <c r="N399" s="423">
        <v>0</v>
      </c>
      <c r="O399" s="422">
        <v>0</v>
      </c>
    </row>
    <row r="400" spans="1:15" ht="30" customHeight="1">
      <c r="A400" s="430"/>
      <c r="B400" s="429"/>
      <c r="C400" s="428"/>
      <c r="D400" s="427"/>
      <c r="E400" s="645" t="s">
        <v>306</v>
      </c>
      <c r="F400" s="645"/>
      <c r="G400" s="645"/>
      <c r="H400" s="645"/>
      <c r="I400" s="424">
        <v>905</v>
      </c>
      <c r="J400" s="426">
        <v>1003</v>
      </c>
      <c r="K400" s="425">
        <v>5058600</v>
      </c>
      <c r="L400" s="424">
        <v>0</v>
      </c>
      <c r="M400" s="423">
        <v>244.63722</v>
      </c>
      <c r="N400" s="423">
        <v>0</v>
      </c>
      <c r="O400" s="422">
        <v>0</v>
      </c>
    </row>
    <row r="401" spans="1:15" ht="31.5" customHeight="1">
      <c r="A401" s="430"/>
      <c r="B401" s="429"/>
      <c r="C401" s="428"/>
      <c r="D401" s="427"/>
      <c r="E401" s="427"/>
      <c r="F401" s="645" t="s">
        <v>306</v>
      </c>
      <c r="G401" s="645"/>
      <c r="H401" s="645"/>
      <c r="I401" s="424">
        <v>905</v>
      </c>
      <c r="J401" s="426">
        <v>1003</v>
      </c>
      <c r="K401" s="425">
        <v>5058601</v>
      </c>
      <c r="L401" s="424">
        <v>0</v>
      </c>
      <c r="M401" s="423">
        <v>244.63722</v>
      </c>
      <c r="N401" s="423">
        <v>0</v>
      </c>
      <c r="O401" s="422">
        <v>0</v>
      </c>
    </row>
    <row r="402" spans="1:15" ht="17.25" customHeight="1">
      <c r="A402" s="430"/>
      <c r="B402" s="429"/>
      <c r="C402" s="428"/>
      <c r="D402" s="427"/>
      <c r="E402" s="427"/>
      <c r="F402" s="427"/>
      <c r="G402" s="650" t="s">
        <v>274</v>
      </c>
      <c r="H402" s="650"/>
      <c r="I402" s="424">
        <v>905</v>
      </c>
      <c r="J402" s="426">
        <v>1003</v>
      </c>
      <c r="K402" s="425">
        <v>5058601</v>
      </c>
      <c r="L402" s="424">
        <v>5</v>
      </c>
      <c r="M402" s="423">
        <v>244.63722</v>
      </c>
      <c r="N402" s="423">
        <v>0</v>
      </c>
      <c r="O402" s="422">
        <v>0</v>
      </c>
    </row>
    <row r="403" spans="1:15" ht="17.25" customHeight="1">
      <c r="A403" s="430"/>
      <c r="B403" s="429"/>
      <c r="C403" s="649" t="s">
        <v>207</v>
      </c>
      <c r="D403" s="649"/>
      <c r="E403" s="649"/>
      <c r="F403" s="649"/>
      <c r="G403" s="649"/>
      <c r="H403" s="649"/>
      <c r="I403" s="424">
        <v>905</v>
      </c>
      <c r="J403" s="426">
        <v>1004</v>
      </c>
      <c r="K403" s="425">
        <v>0</v>
      </c>
      <c r="L403" s="424">
        <v>0</v>
      </c>
      <c r="M403" s="423">
        <v>137696.6</v>
      </c>
      <c r="N403" s="423">
        <v>10416.978</v>
      </c>
      <c r="O403" s="422">
        <v>0</v>
      </c>
    </row>
    <row r="404" spans="1:15" ht="32.25" customHeight="1">
      <c r="A404" s="430"/>
      <c r="B404" s="429"/>
      <c r="C404" s="428"/>
      <c r="D404" s="645" t="s">
        <v>863</v>
      </c>
      <c r="E404" s="645"/>
      <c r="F404" s="645"/>
      <c r="G404" s="645"/>
      <c r="H404" s="645"/>
      <c r="I404" s="424">
        <v>905</v>
      </c>
      <c r="J404" s="426">
        <v>1004</v>
      </c>
      <c r="K404" s="425">
        <v>5140000</v>
      </c>
      <c r="L404" s="424">
        <v>0</v>
      </c>
      <c r="M404" s="423">
        <v>48981.6</v>
      </c>
      <c r="N404" s="423">
        <v>0</v>
      </c>
      <c r="O404" s="422">
        <v>0</v>
      </c>
    </row>
    <row r="405" spans="1:15" ht="76.5" customHeight="1">
      <c r="A405" s="430"/>
      <c r="B405" s="429"/>
      <c r="C405" s="428"/>
      <c r="D405" s="427"/>
      <c r="E405" s="645" t="s">
        <v>305</v>
      </c>
      <c r="F405" s="645"/>
      <c r="G405" s="645"/>
      <c r="H405" s="645"/>
      <c r="I405" s="424">
        <v>905</v>
      </c>
      <c r="J405" s="426">
        <v>1004</v>
      </c>
      <c r="K405" s="425">
        <v>5142200</v>
      </c>
      <c r="L405" s="424">
        <v>0</v>
      </c>
      <c r="M405" s="423">
        <v>48981.6</v>
      </c>
      <c r="N405" s="423">
        <v>0</v>
      </c>
      <c r="O405" s="422">
        <v>0</v>
      </c>
    </row>
    <row r="406" spans="1:15" ht="18" customHeight="1">
      <c r="A406" s="430"/>
      <c r="B406" s="429"/>
      <c r="C406" s="428"/>
      <c r="D406" s="427"/>
      <c r="E406" s="427"/>
      <c r="F406" s="427"/>
      <c r="G406" s="650" t="s">
        <v>861</v>
      </c>
      <c r="H406" s="650"/>
      <c r="I406" s="424">
        <v>905</v>
      </c>
      <c r="J406" s="426">
        <v>1004</v>
      </c>
      <c r="K406" s="425">
        <v>5142200</v>
      </c>
      <c r="L406" s="424">
        <v>1</v>
      </c>
      <c r="M406" s="423">
        <v>48981.6</v>
      </c>
      <c r="N406" s="423">
        <v>0</v>
      </c>
      <c r="O406" s="422">
        <v>0</v>
      </c>
    </row>
    <row r="407" spans="1:15" ht="19.5" customHeight="1">
      <c r="A407" s="430"/>
      <c r="B407" s="429"/>
      <c r="C407" s="428"/>
      <c r="D407" s="645" t="s">
        <v>304</v>
      </c>
      <c r="E407" s="645"/>
      <c r="F407" s="645"/>
      <c r="G407" s="645"/>
      <c r="H407" s="645"/>
      <c r="I407" s="424">
        <v>905</v>
      </c>
      <c r="J407" s="426">
        <v>1004</v>
      </c>
      <c r="K407" s="425">
        <v>5200000</v>
      </c>
      <c r="L407" s="424">
        <v>0</v>
      </c>
      <c r="M407" s="423">
        <v>88715</v>
      </c>
      <c r="N407" s="423">
        <v>10416.978</v>
      </c>
      <c r="O407" s="422">
        <v>0</v>
      </c>
    </row>
    <row r="408" spans="1:15" ht="72.75" customHeight="1">
      <c r="A408" s="430"/>
      <c r="B408" s="429"/>
      <c r="C408" s="428"/>
      <c r="D408" s="427"/>
      <c r="E408" s="645" t="s">
        <v>303</v>
      </c>
      <c r="F408" s="645"/>
      <c r="G408" s="645"/>
      <c r="H408" s="645"/>
      <c r="I408" s="424">
        <v>905</v>
      </c>
      <c r="J408" s="426">
        <v>1004</v>
      </c>
      <c r="K408" s="425">
        <v>5201000</v>
      </c>
      <c r="L408" s="424">
        <v>0</v>
      </c>
      <c r="M408" s="423">
        <v>26356</v>
      </c>
      <c r="N408" s="423">
        <v>0</v>
      </c>
      <c r="O408" s="422">
        <v>0</v>
      </c>
    </row>
    <row r="409" spans="1:15" ht="50.25" customHeight="1">
      <c r="A409" s="430"/>
      <c r="B409" s="429"/>
      <c r="C409" s="428"/>
      <c r="D409" s="427"/>
      <c r="E409" s="427"/>
      <c r="F409" s="645" t="s">
        <v>51</v>
      </c>
      <c r="G409" s="645"/>
      <c r="H409" s="645"/>
      <c r="I409" s="424">
        <v>905</v>
      </c>
      <c r="J409" s="426">
        <v>1004</v>
      </c>
      <c r="K409" s="425">
        <v>5201004</v>
      </c>
      <c r="L409" s="424">
        <v>0</v>
      </c>
      <c r="M409" s="423">
        <v>25839</v>
      </c>
      <c r="N409" s="423">
        <v>0</v>
      </c>
      <c r="O409" s="422">
        <v>0</v>
      </c>
    </row>
    <row r="410" spans="1:15" ht="16.5" customHeight="1">
      <c r="A410" s="430"/>
      <c r="B410" s="429"/>
      <c r="C410" s="428"/>
      <c r="D410" s="427"/>
      <c r="E410" s="427"/>
      <c r="F410" s="427"/>
      <c r="G410" s="650" t="s">
        <v>274</v>
      </c>
      <c r="H410" s="650"/>
      <c r="I410" s="424">
        <v>905</v>
      </c>
      <c r="J410" s="426">
        <v>1004</v>
      </c>
      <c r="K410" s="425">
        <v>5201004</v>
      </c>
      <c r="L410" s="424">
        <v>5</v>
      </c>
      <c r="M410" s="423">
        <v>25839</v>
      </c>
      <c r="N410" s="423">
        <v>0</v>
      </c>
      <c r="O410" s="422">
        <v>0</v>
      </c>
    </row>
    <row r="411" spans="1:15" ht="59.25" customHeight="1">
      <c r="A411" s="430"/>
      <c r="B411" s="429"/>
      <c r="C411" s="428"/>
      <c r="D411" s="427"/>
      <c r="E411" s="427"/>
      <c r="F411" s="645" t="s">
        <v>301</v>
      </c>
      <c r="G411" s="645"/>
      <c r="H411" s="645"/>
      <c r="I411" s="424">
        <v>905</v>
      </c>
      <c r="J411" s="426">
        <v>1004</v>
      </c>
      <c r="K411" s="425">
        <v>5201007</v>
      </c>
      <c r="L411" s="424">
        <v>0</v>
      </c>
      <c r="M411" s="423">
        <v>517</v>
      </c>
      <c r="N411" s="423">
        <v>0</v>
      </c>
      <c r="O411" s="422">
        <v>0</v>
      </c>
    </row>
    <row r="412" spans="1:15" ht="19.5" customHeight="1">
      <c r="A412" s="430"/>
      <c r="B412" s="429"/>
      <c r="C412" s="428"/>
      <c r="D412" s="427"/>
      <c r="E412" s="427"/>
      <c r="F412" s="427"/>
      <c r="G412" s="650" t="s">
        <v>274</v>
      </c>
      <c r="H412" s="650"/>
      <c r="I412" s="424">
        <v>905</v>
      </c>
      <c r="J412" s="426">
        <v>1004</v>
      </c>
      <c r="K412" s="425">
        <v>5201007</v>
      </c>
      <c r="L412" s="424">
        <v>5</v>
      </c>
      <c r="M412" s="423">
        <v>517</v>
      </c>
      <c r="N412" s="423">
        <v>0</v>
      </c>
      <c r="O412" s="422">
        <v>0</v>
      </c>
    </row>
    <row r="413" spans="1:15" ht="32.25" customHeight="1">
      <c r="A413" s="430"/>
      <c r="B413" s="429"/>
      <c r="C413" s="428"/>
      <c r="D413" s="427"/>
      <c r="E413" s="645" t="s">
        <v>300</v>
      </c>
      <c r="F413" s="645"/>
      <c r="G413" s="645"/>
      <c r="H413" s="645"/>
      <c r="I413" s="424">
        <v>905</v>
      </c>
      <c r="J413" s="426">
        <v>1004</v>
      </c>
      <c r="K413" s="425">
        <v>5201300</v>
      </c>
      <c r="L413" s="424">
        <v>0</v>
      </c>
      <c r="M413" s="423">
        <v>62359</v>
      </c>
      <c r="N413" s="423">
        <v>10416.978</v>
      </c>
      <c r="O413" s="422">
        <v>0</v>
      </c>
    </row>
    <row r="414" spans="1:15" ht="32.25" customHeight="1">
      <c r="A414" s="430"/>
      <c r="B414" s="429"/>
      <c r="C414" s="428"/>
      <c r="D414" s="427"/>
      <c r="E414" s="427"/>
      <c r="F414" s="645" t="s">
        <v>299</v>
      </c>
      <c r="G414" s="645"/>
      <c r="H414" s="645"/>
      <c r="I414" s="424">
        <v>905</v>
      </c>
      <c r="J414" s="426">
        <v>1004</v>
      </c>
      <c r="K414" s="425">
        <v>5201312</v>
      </c>
      <c r="L414" s="424">
        <v>0</v>
      </c>
      <c r="M414" s="423">
        <v>13146</v>
      </c>
      <c r="N414" s="423">
        <v>10416.978</v>
      </c>
      <c r="O414" s="422">
        <v>0</v>
      </c>
    </row>
    <row r="415" spans="1:15" ht="18.75" customHeight="1">
      <c r="A415" s="430"/>
      <c r="B415" s="429"/>
      <c r="C415" s="428"/>
      <c r="D415" s="427"/>
      <c r="E415" s="427"/>
      <c r="F415" s="427"/>
      <c r="G415" s="650" t="s">
        <v>858</v>
      </c>
      <c r="H415" s="650"/>
      <c r="I415" s="424">
        <v>905</v>
      </c>
      <c r="J415" s="426">
        <v>1004</v>
      </c>
      <c r="K415" s="425">
        <v>5201312</v>
      </c>
      <c r="L415" s="424">
        <v>500</v>
      </c>
      <c r="M415" s="423">
        <v>13146</v>
      </c>
      <c r="N415" s="423">
        <v>10416.978</v>
      </c>
      <c r="O415" s="422">
        <v>0</v>
      </c>
    </row>
    <row r="416" spans="1:15" ht="33.75" customHeight="1">
      <c r="A416" s="430"/>
      <c r="B416" s="429"/>
      <c r="C416" s="428"/>
      <c r="D416" s="427"/>
      <c r="E416" s="427"/>
      <c r="F416" s="645" t="s">
        <v>298</v>
      </c>
      <c r="G416" s="645"/>
      <c r="H416" s="645"/>
      <c r="I416" s="424">
        <v>905</v>
      </c>
      <c r="J416" s="426">
        <v>1004</v>
      </c>
      <c r="K416" s="425">
        <v>5201321</v>
      </c>
      <c r="L416" s="424">
        <v>0</v>
      </c>
      <c r="M416" s="423">
        <v>42573</v>
      </c>
      <c r="N416" s="423">
        <v>0</v>
      </c>
      <c r="O416" s="422">
        <v>0</v>
      </c>
    </row>
    <row r="417" spans="1:15" ht="18.75" customHeight="1">
      <c r="A417" s="430"/>
      <c r="B417" s="429"/>
      <c r="C417" s="428"/>
      <c r="D417" s="427"/>
      <c r="E417" s="427"/>
      <c r="F417" s="427"/>
      <c r="G417" s="650" t="s">
        <v>274</v>
      </c>
      <c r="H417" s="650"/>
      <c r="I417" s="424">
        <v>905</v>
      </c>
      <c r="J417" s="426">
        <v>1004</v>
      </c>
      <c r="K417" s="425">
        <v>5201321</v>
      </c>
      <c r="L417" s="424">
        <v>5</v>
      </c>
      <c r="M417" s="423">
        <v>42573</v>
      </c>
      <c r="N417" s="423">
        <v>0</v>
      </c>
      <c r="O417" s="422">
        <v>0</v>
      </c>
    </row>
    <row r="418" spans="1:15" ht="32.25" customHeight="1">
      <c r="A418" s="430"/>
      <c r="B418" s="429"/>
      <c r="C418" s="428"/>
      <c r="D418" s="427"/>
      <c r="E418" s="427"/>
      <c r="F418" s="645" t="s">
        <v>297</v>
      </c>
      <c r="G418" s="645"/>
      <c r="H418" s="645"/>
      <c r="I418" s="424">
        <v>905</v>
      </c>
      <c r="J418" s="426">
        <v>1004</v>
      </c>
      <c r="K418" s="425">
        <v>5201322</v>
      </c>
      <c r="L418" s="424">
        <v>0</v>
      </c>
      <c r="M418" s="423">
        <v>6640</v>
      </c>
      <c r="N418" s="423">
        <v>0</v>
      </c>
      <c r="O418" s="422">
        <v>0</v>
      </c>
    </row>
    <row r="419" spans="1:15" ht="15" customHeight="1">
      <c r="A419" s="430"/>
      <c r="B419" s="429"/>
      <c r="C419" s="428"/>
      <c r="D419" s="427"/>
      <c r="E419" s="427"/>
      <c r="F419" s="427"/>
      <c r="G419" s="650" t="s">
        <v>274</v>
      </c>
      <c r="H419" s="650"/>
      <c r="I419" s="424">
        <v>905</v>
      </c>
      <c r="J419" s="426">
        <v>1004</v>
      </c>
      <c r="K419" s="425">
        <v>5201322</v>
      </c>
      <c r="L419" s="424">
        <v>5</v>
      </c>
      <c r="M419" s="423">
        <v>6640</v>
      </c>
      <c r="N419" s="423">
        <v>0</v>
      </c>
      <c r="O419" s="422">
        <v>0</v>
      </c>
    </row>
    <row r="420" spans="1:15" ht="15.75" customHeight="1">
      <c r="A420" s="430"/>
      <c r="B420" s="429"/>
      <c r="C420" s="649" t="s">
        <v>206</v>
      </c>
      <c r="D420" s="649"/>
      <c r="E420" s="649"/>
      <c r="F420" s="649"/>
      <c r="G420" s="649"/>
      <c r="H420" s="649"/>
      <c r="I420" s="424">
        <v>905</v>
      </c>
      <c r="J420" s="426">
        <v>1006</v>
      </c>
      <c r="K420" s="425">
        <v>0</v>
      </c>
      <c r="L420" s="424">
        <v>0</v>
      </c>
      <c r="M420" s="423">
        <f>6790.64519-2.47246-220.02454</f>
        <v>6568.14819</v>
      </c>
      <c r="N420" s="423">
        <v>0</v>
      </c>
      <c r="O420" s="422">
        <v>0</v>
      </c>
    </row>
    <row r="421" spans="1:15" ht="32.25" customHeight="1">
      <c r="A421" s="430"/>
      <c r="B421" s="429"/>
      <c r="C421" s="428"/>
      <c r="D421" s="645" t="s">
        <v>863</v>
      </c>
      <c r="E421" s="645"/>
      <c r="F421" s="645"/>
      <c r="G421" s="645"/>
      <c r="H421" s="645"/>
      <c r="I421" s="424">
        <v>905</v>
      </c>
      <c r="J421" s="426">
        <v>1006</v>
      </c>
      <c r="K421" s="425">
        <v>5140000</v>
      </c>
      <c r="L421" s="424">
        <v>0</v>
      </c>
      <c r="M421" s="423">
        <f>6790.64519-2.47246-220.02454</f>
        <v>6568.14819</v>
      </c>
      <c r="N421" s="423">
        <v>0</v>
      </c>
      <c r="O421" s="422">
        <v>0</v>
      </c>
    </row>
    <row r="422" spans="1:15" ht="18" customHeight="1">
      <c r="A422" s="430"/>
      <c r="B422" s="429"/>
      <c r="C422" s="428"/>
      <c r="D422" s="427"/>
      <c r="E422" s="645" t="s">
        <v>910</v>
      </c>
      <c r="F422" s="645"/>
      <c r="G422" s="645"/>
      <c r="H422" s="645"/>
      <c r="I422" s="424">
        <v>905</v>
      </c>
      <c r="J422" s="426">
        <v>1006</v>
      </c>
      <c r="K422" s="425">
        <v>5140100</v>
      </c>
      <c r="L422" s="424">
        <v>0</v>
      </c>
      <c r="M422" s="423">
        <f>6790.64519-2.47246-220.02454</f>
        <v>6568.14819</v>
      </c>
      <c r="N422" s="423">
        <v>0</v>
      </c>
      <c r="O422" s="422">
        <v>0</v>
      </c>
    </row>
    <row r="423" spans="1:15" ht="18" customHeight="1">
      <c r="A423" s="430"/>
      <c r="B423" s="429"/>
      <c r="C423" s="428"/>
      <c r="D423" s="427"/>
      <c r="E423" s="427"/>
      <c r="F423" s="645" t="s">
        <v>296</v>
      </c>
      <c r="G423" s="645"/>
      <c r="H423" s="645"/>
      <c r="I423" s="424">
        <v>905</v>
      </c>
      <c r="J423" s="426">
        <v>1006</v>
      </c>
      <c r="K423" s="425">
        <v>5140103</v>
      </c>
      <c r="L423" s="424">
        <v>0</v>
      </c>
      <c r="M423" s="423">
        <v>2367.0361000000003</v>
      </c>
      <c r="N423" s="423">
        <v>0</v>
      </c>
      <c r="O423" s="422">
        <v>0</v>
      </c>
    </row>
    <row r="424" spans="1:15" ht="18" customHeight="1">
      <c r="A424" s="430"/>
      <c r="B424" s="429"/>
      <c r="C424" s="428"/>
      <c r="D424" s="427"/>
      <c r="E424" s="427"/>
      <c r="F424" s="427"/>
      <c r="G424" s="650" t="s">
        <v>858</v>
      </c>
      <c r="H424" s="650"/>
      <c r="I424" s="424">
        <v>905</v>
      </c>
      <c r="J424" s="426">
        <v>1006</v>
      </c>
      <c r="K424" s="425">
        <v>5140103</v>
      </c>
      <c r="L424" s="424">
        <v>500</v>
      </c>
      <c r="M424" s="423">
        <v>2367.0361000000003</v>
      </c>
      <c r="N424" s="423">
        <v>0</v>
      </c>
      <c r="O424" s="422">
        <v>0</v>
      </c>
    </row>
    <row r="425" spans="1:15" ht="57" customHeight="1">
      <c r="A425" s="430"/>
      <c r="B425" s="429"/>
      <c r="C425" s="428"/>
      <c r="D425" s="427"/>
      <c r="E425" s="427"/>
      <c r="F425" s="645" t="s">
        <v>295</v>
      </c>
      <c r="G425" s="645"/>
      <c r="H425" s="645"/>
      <c r="I425" s="424">
        <v>905</v>
      </c>
      <c r="J425" s="426">
        <v>1006</v>
      </c>
      <c r="K425" s="425">
        <v>5140106</v>
      </c>
      <c r="L425" s="424">
        <v>0</v>
      </c>
      <c r="M425" s="423">
        <v>140.94281</v>
      </c>
      <c r="N425" s="423">
        <v>0</v>
      </c>
      <c r="O425" s="422">
        <v>0</v>
      </c>
    </row>
    <row r="426" spans="1:15" ht="18" customHeight="1">
      <c r="A426" s="430"/>
      <c r="B426" s="429"/>
      <c r="C426" s="428"/>
      <c r="D426" s="427"/>
      <c r="E426" s="427"/>
      <c r="F426" s="427"/>
      <c r="G426" s="650" t="s">
        <v>858</v>
      </c>
      <c r="H426" s="650"/>
      <c r="I426" s="424">
        <v>905</v>
      </c>
      <c r="J426" s="426">
        <v>1006</v>
      </c>
      <c r="K426" s="425">
        <v>5140106</v>
      </c>
      <c r="L426" s="424">
        <v>500</v>
      </c>
      <c r="M426" s="423">
        <v>140.94281</v>
      </c>
      <c r="N426" s="423">
        <v>0</v>
      </c>
      <c r="O426" s="422">
        <v>0</v>
      </c>
    </row>
    <row r="427" spans="1:15" ht="57" customHeight="1">
      <c r="A427" s="430"/>
      <c r="B427" s="429"/>
      <c r="C427" s="428"/>
      <c r="D427" s="427"/>
      <c r="E427" s="427"/>
      <c r="F427" s="645" t="s">
        <v>60</v>
      </c>
      <c r="G427" s="645"/>
      <c r="H427" s="645"/>
      <c r="I427" s="424">
        <v>905</v>
      </c>
      <c r="J427" s="426">
        <v>1006</v>
      </c>
      <c r="K427" s="425">
        <v>5140107</v>
      </c>
      <c r="L427" s="424">
        <v>0</v>
      </c>
      <c r="M427" s="423">
        <v>271.30988</v>
      </c>
      <c r="N427" s="423">
        <v>0</v>
      </c>
      <c r="O427" s="422">
        <v>0</v>
      </c>
    </row>
    <row r="428" spans="1:15" ht="19.5" customHeight="1">
      <c r="A428" s="430"/>
      <c r="B428" s="429"/>
      <c r="C428" s="428"/>
      <c r="D428" s="427"/>
      <c r="E428" s="427"/>
      <c r="F428" s="427"/>
      <c r="G428" s="650" t="s">
        <v>858</v>
      </c>
      <c r="H428" s="650"/>
      <c r="I428" s="424">
        <v>905</v>
      </c>
      <c r="J428" s="426">
        <v>1006</v>
      </c>
      <c r="K428" s="425">
        <v>5140107</v>
      </c>
      <c r="L428" s="424">
        <v>500</v>
      </c>
      <c r="M428" s="423">
        <v>271.30988</v>
      </c>
      <c r="N428" s="423">
        <v>0</v>
      </c>
      <c r="O428" s="422">
        <v>0</v>
      </c>
    </row>
    <row r="429" spans="1:15" ht="104.25" customHeight="1">
      <c r="A429" s="430"/>
      <c r="B429" s="429"/>
      <c r="C429" s="428"/>
      <c r="D429" s="427"/>
      <c r="E429" s="427"/>
      <c r="F429" s="645" t="s">
        <v>294</v>
      </c>
      <c r="G429" s="645"/>
      <c r="H429" s="645"/>
      <c r="I429" s="424">
        <v>905</v>
      </c>
      <c r="J429" s="426">
        <v>1006</v>
      </c>
      <c r="K429" s="425">
        <v>5140108</v>
      </c>
      <c r="L429" s="424">
        <v>0</v>
      </c>
      <c r="M429" s="423">
        <f>493.87889-2.47246-220.02454</f>
        <v>271.38189</v>
      </c>
      <c r="N429" s="423">
        <v>0</v>
      </c>
      <c r="O429" s="422">
        <v>0</v>
      </c>
    </row>
    <row r="430" spans="1:15" ht="17.25" customHeight="1">
      <c r="A430" s="430"/>
      <c r="B430" s="429"/>
      <c r="C430" s="428"/>
      <c r="D430" s="427"/>
      <c r="E430" s="427"/>
      <c r="F430" s="427"/>
      <c r="G430" s="650" t="s">
        <v>858</v>
      </c>
      <c r="H430" s="650"/>
      <c r="I430" s="424">
        <v>905</v>
      </c>
      <c r="J430" s="426">
        <v>1006</v>
      </c>
      <c r="K430" s="425">
        <v>5140108</v>
      </c>
      <c r="L430" s="424">
        <v>500</v>
      </c>
      <c r="M430" s="423">
        <f>493.87889-2.47246-220.02454</f>
        <v>271.38189</v>
      </c>
      <c r="N430" s="423">
        <v>0</v>
      </c>
      <c r="O430" s="422">
        <v>0</v>
      </c>
    </row>
    <row r="431" spans="1:15" ht="29.25" customHeight="1">
      <c r="A431" s="430"/>
      <c r="B431" s="429"/>
      <c r="C431" s="428"/>
      <c r="D431" s="427"/>
      <c r="E431" s="427"/>
      <c r="F431" s="645" t="s">
        <v>293</v>
      </c>
      <c r="G431" s="645"/>
      <c r="H431" s="645"/>
      <c r="I431" s="424">
        <v>905</v>
      </c>
      <c r="J431" s="426">
        <v>1006</v>
      </c>
      <c r="K431" s="425">
        <v>5140113</v>
      </c>
      <c r="L431" s="424">
        <v>0</v>
      </c>
      <c r="M431" s="423">
        <v>2737.802</v>
      </c>
      <c r="N431" s="423">
        <v>0</v>
      </c>
      <c r="O431" s="422">
        <v>0</v>
      </c>
    </row>
    <row r="432" spans="1:15" ht="16.5" customHeight="1">
      <c r="A432" s="430"/>
      <c r="B432" s="429"/>
      <c r="C432" s="428"/>
      <c r="D432" s="427"/>
      <c r="E432" s="427"/>
      <c r="F432" s="427"/>
      <c r="G432" s="650" t="s">
        <v>858</v>
      </c>
      <c r="H432" s="650"/>
      <c r="I432" s="424">
        <v>905</v>
      </c>
      <c r="J432" s="426">
        <v>1006</v>
      </c>
      <c r="K432" s="425">
        <v>5140113</v>
      </c>
      <c r="L432" s="424">
        <v>500</v>
      </c>
      <c r="M432" s="423">
        <v>2737.802</v>
      </c>
      <c r="N432" s="423">
        <v>0</v>
      </c>
      <c r="O432" s="422">
        <v>0</v>
      </c>
    </row>
    <row r="433" spans="1:15" ht="60" customHeight="1">
      <c r="A433" s="430"/>
      <c r="B433" s="429"/>
      <c r="C433" s="428"/>
      <c r="D433" s="427"/>
      <c r="E433" s="427"/>
      <c r="F433" s="645" t="s">
        <v>292</v>
      </c>
      <c r="G433" s="645"/>
      <c r="H433" s="645"/>
      <c r="I433" s="424">
        <v>905</v>
      </c>
      <c r="J433" s="426">
        <v>1006</v>
      </c>
      <c r="K433" s="425">
        <v>5140114</v>
      </c>
      <c r="L433" s="424">
        <v>0</v>
      </c>
      <c r="M433" s="423">
        <v>8.25891</v>
      </c>
      <c r="N433" s="423">
        <v>0</v>
      </c>
      <c r="O433" s="422">
        <v>0</v>
      </c>
    </row>
    <row r="434" spans="1:15" ht="16.5" customHeight="1">
      <c r="A434" s="430"/>
      <c r="B434" s="429"/>
      <c r="C434" s="428"/>
      <c r="D434" s="427"/>
      <c r="E434" s="427"/>
      <c r="F434" s="427"/>
      <c r="G434" s="650" t="s">
        <v>858</v>
      </c>
      <c r="H434" s="650"/>
      <c r="I434" s="424">
        <v>905</v>
      </c>
      <c r="J434" s="426">
        <v>1006</v>
      </c>
      <c r="K434" s="425">
        <v>5140114</v>
      </c>
      <c r="L434" s="424">
        <v>500</v>
      </c>
      <c r="M434" s="423">
        <v>8.25891</v>
      </c>
      <c r="N434" s="423">
        <v>0</v>
      </c>
      <c r="O434" s="422">
        <v>0</v>
      </c>
    </row>
    <row r="435" spans="1:15" ht="44.25" customHeight="1">
      <c r="A435" s="430"/>
      <c r="B435" s="429"/>
      <c r="C435" s="428"/>
      <c r="D435" s="427"/>
      <c r="E435" s="427"/>
      <c r="F435" s="645" t="s">
        <v>291</v>
      </c>
      <c r="G435" s="645"/>
      <c r="H435" s="645"/>
      <c r="I435" s="424">
        <v>905</v>
      </c>
      <c r="J435" s="426">
        <v>1006</v>
      </c>
      <c r="K435" s="425">
        <v>5140116</v>
      </c>
      <c r="L435" s="424">
        <v>0</v>
      </c>
      <c r="M435" s="423">
        <v>758</v>
      </c>
      <c r="N435" s="423">
        <v>0</v>
      </c>
      <c r="O435" s="422">
        <v>0</v>
      </c>
    </row>
    <row r="436" spans="1:15" ht="17.25" customHeight="1">
      <c r="A436" s="430"/>
      <c r="B436" s="429"/>
      <c r="C436" s="428"/>
      <c r="D436" s="427"/>
      <c r="E436" s="427"/>
      <c r="F436" s="427"/>
      <c r="G436" s="650" t="s">
        <v>274</v>
      </c>
      <c r="H436" s="650"/>
      <c r="I436" s="424">
        <v>905</v>
      </c>
      <c r="J436" s="426">
        <v>1006</v>
      </c>
      <c r="K436" s="425">
        <v>5140116</v>
      </c>
      <c r="L436" s="424">
        <v>5</v>
      </c>
      <c r="M436" s="423">
        <v>758</v>
      </c>
      <c r="N436" s="423">
        <v>0</v>
      </c>
      <c r="O436" s="422">
        <v>0</v>
      </c>
    </row>
    <row r="437" spans="1:15" ht="25.5" customHeight="1">
      <c r="A437" s="430"/>
      <c r="B437" s="429"/>
      <c r="C437" s="428"/>
      <c r="D437" s="427"/>
      <c r="E437" s="427"/>
      <c r="F437" s="645" t="s">
        <v>290</v>
      </c>
      <c r="G437" s="645"/>
      <c r="H437" s="645"/>
      <c r="I437" s="424">
        <v>905</v>
      </c>
      <c r="J437" s="426">
        <v>1006</v>
      </c>
      <c r="K437" s="425">
        <v>5140117</v>
      </c>
      <c r="L437" s="424">
        <v>0</v>
      </c>
      <c r="M437" s="423">
        <v>13.4166</v>
      </c>
      <c r="N437" s="423">
        <v>0</v>
      </c>
      <c r="O437" s="422">
        <v>0</v>
      </c>
    </row>
    <row r="438" spans="1:15" ht="17.25" customHeight="1">
      <c r="A438" s="430"/>
      <c r="B438" s="429"/>
      <c r="C438" s="428"/>
      <c r="D438" s="427"/>
      <c r="E438" s="427"/>
      <c r="F438" s="427"/>
      <c r="G438" s="650" t="s">
        <v>274</v>
      </c>
      <c r="H438" s="650"/>
      <c r="I438" s="424">
        <v>905</v>
      </c>
      <c r="J438" s="426">
        <v>1006</v>
      </c>
      <c r="K438" s="425">
        <v>5140117</v>
      </c>
      <c r="L438" s="424">
        <v>5</v>
      </c>
      <c r="M438" s="423">
        <v>13.4166</v>
      </c>
      <c r="N438" s="423">
        <v>0</v>
      </c>
      <c r="O438" s="422">
        <v>0</v>
      </c>
    </row>
    <row r="439" spans="1:15" ht="32.25" customHeight="1">
      <c r="A439" s="436" t="s">
        <v>1496</v>
      </c>
      <c r="B439" s="657" t="s">
        <v>289</v>
      </c>
      <c r="C439" s="657"/>
      <c r="D439" s="657"/>
      <c r="E439" s="657"/>
      <c r="F439" s="657"/>
      <c r="G439" s="657"/>
      <c r="H439" s="657"/>
      <c r="I439" s="433">
        <v>906</v>
      </c>
      <c r="J439" s="435">
        <v>0</v>
      </c>
      <c r="K439" s="434">
        <v>0</v>
      </c>
      <c r="L439" s="433">
        <v>0</v>
      </c>
      <c r="M439" s="432">
        <v>23479</v>
      </c>
      <c r="N439" s="432">
        <v>15361</v>
      </c>
      <c r="O439" s="431">
        <v>0</v>
      </c>
    </row>
    <row r="440" spans="1:15" ht="46.5" customHeight="1">
      <c r="A440" s="430"/>
      <c r="B440" s="429"/>
      <c r="C440" s="649" t="s">
        <v>846</v>
      </c>
      <c r="D440" s="649"/>
      <c r="E440" s="649"/>
      <c r="F440" s="649"/>
      <c r="G440" s="649"/>
      <c r="H440" s="649"/>
      <c r="I440" s="424">
        <v>906</v>
      </c>
      <c r="J440" s="426">
        <v>103</v>
      </c>
      <c r="K440" s="425">
        <v>0</v>
      </c>
      <c r="L440" s="424">
        <v>0</v>
      </c>
      <c r="M440" s="423">
        <v>22562</v>
      </c>
      <c r="N440" s="423">
        <v>15361</v>
      </c>
      <c r="O440" s="422">
        <v>0</v>
      </c>
    </row>
    <row r="441" spans="1:15" ht="15.75" customHeight="1">
      <c r="A441" s="430"/>
      <c r="B441" s="429"/>
      <c r="C441" s="428"/>
      <c r="D441" s="645" t="s">
        <v>860</v>
      </c>
      <c r="E441" s="645"/>
      <c r="F441" s="645"/>
      <c r="G441" s="645"/>
      <c r="H441" s="645"/>
      <c r="I441" s="424">
        <v>906</v>
      </c>
      <c r="J441" s="426">
        <v>103</v>
      </c>
      <c r="K441" s="425">
        <v>20000</v>
      </c>
      <c r="L441" s="424">
        <v>0</v>
      </c>
      <c r="M441" s="423">
        <v>22562</v>
      </c>
      <c r="N441" s="423">
        <v>15361</v>
      </c>
      <c r="O441" s="422">
        <v>0</v>
      </c>
    </row>
    <row r="442" spans="1:15" ht="15.75" customHeight="1">
      <c r="A442" s="430"/>
      <c r="B442" s="429"/>
      <c r="C442" s="428"/>
      <c r="D442" s="427"/>
      <c r="E442" s="645" t="s">
        <v>859</v>
      </c>
      <c r="F442" s="645"/>
      <c r="G442" s="645"/>
      <c r="H442" s="645"/>
      <c r="I442" s="424">
        <v>906</v>
      </c>
      <c r="J442" s="426">
        <v>103</v>
      </c>
      <c r="K442" s="425">
        <v>20400</v>
      </c>
      <c r="L442" s="424">
        <v>0</v>
      </c>
      <c r="M442" s="423">
        <v>16515</v>
      </c>
      <c r="N442" s="423">
        <v>9990</v>
      </c>
      <c r="O442" s="422">
        <v>0</v>
      </c>
    </row>
    <row r="443" spans="1:15" ht="32.25" customHeight="1">
      <c r="A443" s="430"/>
      <c r="B443" s="429"/>
      <c r="C443" s="428"/>
      <c r="D443" s="427"/>
      <c r="E443" s="427"/>
      <c r="F443" s="645" t="s">
        <v>288</v>
      </c>
      <c r="G443" s="645"/>
      <c r="H443" s="645"/>
      <c r="I443" s="424">
        <v>906</v>
      </c>
      <c r="J443" s="426">
        <v>103</v>
      </c>
      <c r="K443" s="425">
        <v>20406</v>
      </c>
      <c r="L443" s="424">
        <v>0</v>
      </c>
      <c r="M443" s="423">
        <v>16515</v>
      </c>
      <c r="N443" s="423">
        <v>9990</v>
      </c>
      <c r="O443" s="422">
        <v>0</v>
      </c>
    </row>
    <row r="444" spans="1:15" ht="18" customHeight="1">
      <c r="A444" s="430"/>
      <c r="B444" s="429"/>
      <c r="C444" s="428"/>
      <c r="D444" s="427"/>
      <c r="E444" s="427"/>
      <c r="F444" s="427"/>
      <c r="G444" s="650" t="s">
        <v>858</v>
      </c>
      <c r="H444" s="650"/>
      <c r="I444" s="424">
        <v>906</v>
      </c>
      <c r="J444" s="426">
        <v>103</v>
      </c>
      <c r="K444" s="425">
        <v>20406</v>
      </c>
      <c r="L444" s="424">
        <v>500</v>
      </c>
      <c r="M444" s="423">
        <v>16515</v>
      </c>
      <c r="N444" s="423">
        <v>9990</v>
      </c>
      <c r="O444" s="422">
        <v>0</v>
      </c>
    </row>
    <row r="445" spans="1:15" ht="32.25" customHeight="1">
      <c r="A445" s="430"/>
      <c r="B445" s="429"/>
      <c r="C445" s="428"/>
      <c r="D445" s="427"/>
      <c r="E445" s="645" t="s">
        <v>287</v>
      </c>
      <c r="F445" s="645"/>
      <c r="G445" s="645"/>
      <c r="H445" s="645"/>
      <c r="I445" s="424">
        <v>906</v>
      </c>
      <c r="J445" s="426">
        <v>103</v>
      </c>
      <c r="K445" s="425">
        <v>21100</v>
      </c>
      <c r="L445" s="424">
        <v>0</v>
      </c>
      <c r="M445" s="423">
        <v>2373</v>
      </c>
      <c r="N445" s="423">
        <v>2115</v>
      </c>
      <c r="O445" s="422">
        <v>0</v>
      </c>
    </row>
    <row r="446" spans="1:15" ht="17.25" customHeight="1">
      <c r="A446" s="430"/>
      <c r="B446" s="429"/>
      <c r="C446" s="428"/>
      <c r="D446" s="427"/>
      <c r="E446" s="427"/>
      <c r="F446" s="427"/>
      <c r="G446" s="650" t="s">
        <v>858</v>
      </c>
      <c r="H446" s="650"/>
      <c r="I446" s="424">
        <v>906</v>
      </c>
      <c r="J446" s="426">
        <v>103</v>
      </c>
      <c r="K446" s="425">
        <v>21100</v>
      </c>
      <c r="L446" s="424">
        <v>500</v>
      </c>
      <c r="M446" s="423">
        <v>2373</v>
      </c>
      <c r="N446" s="423">
        <v>2115</v>
      </c>
      <c r="O446" s="422">
        <v>0</v>
      </c>
    </row>
    <row r="447" spans="1:15" ht="32.25" customHeight="1">
      <c r="A447" s="430"/>
      <c r="B447" s="429"/>
      <c r="C447" s="428"/>
      <c r="D447" s="427"/>
      <c r="E447" s="645" t="s">
        <v>286</v>
      </c>
      <c r="F447" s="645"/>
      <c r="G447" s="645"/>
      <c r="H447" s="645"/>
      <c r="I447" s="424">
        <v>906</v>
      </c>
      <c r="J447" s="426">
        <v>103</v>
      </c>
      <c r="K447" s="425">
        <v>21200</v>
      </c>
      <c r="L447" s="424">
        <v>0</v>
      </c>
      <c r="M447" s="423">
        <v>3674</v>
      </c>
      <c r="N447" s="423">
        <v>3256</v>
      </c>
      <c r="O447" s="422">
        <v>0</v>
      </c>
    </row>
    <row r="448" spans="1:15" ht="15.75" customHeight="1">
      <c r="A448" s="430"/>
      <c r="B448" s="429"/>
      <c r="C448" s="428"/>
      <c r="D448" s="427"/>
      <c r="E448" s="427"/>
      <c r="F448" s="427"/>
      <c r="G448" s="650" t="s">
        <v>858</v>
      </c>
      <c r="H448" s="650"/>
      <c r="I448" s="424">
        <v>906</v>
      </c>
      <c r="J448" s="426">
        <v>103</v>
      </c>
      <c r="K448" s="425">
        <v>21200</v>
      </c>
      <c r="L448" s="424">
        <v>500</v>
      </c>
      <c r="M448" s="423">
        <v>3674</v>
      </c>
      <c r="N448" s="423">
        <v>3256</v>
      </c>
      <c r="O448" s="422">
        <v>0</v>
      </c>
    </row>
    <row r="449" spans="1:15" ht="15.75" customHeight="1">
      <c r="A449" s="430"/>
      <c r="B449" s="429"/>
      <c r="C449" s="649" t="s">
        <v>841</v>
      </c>
      <c r="D449" s="649"/>
      <c r="E449" s="649"/>
      <c r="F449" s="649"/>
      <c r="G449" s="649"/>
      <c r="H449" s="649"/>
      <c r="I449" s="424">
        <v>906</v>
      </c>
      <c r="J449" s="426">
        <v>114</v>
      </c>
      <c r="K449" s="425">
        <v>0</v>
      </c>
      <c r="L449" s="424">
        <v>0</v>
      </c>
      <c r="M449" s="423">
        <v>917</v>
      </c>
      <c r="N449" s="423">
        <v>0</v>
      </c>
      <c r="O449" s="422">
        <v>0</v>
      </c>
    </row>
    <row r="450" spans="1:15" ht="32.25" customHeight="1">
      <c r="A450" s="430"/>
      <c r="B450" s="429"/>
      <c r="C450" s="428"/>
      <c r="D450" s="645" t="s">
        <v>906</v>
      </c>
      <c r="E450" s="645"/>
      <c r="F450" s="645"/>
      <c r="G450" s="645"/>
      <c r="H450" s="645"/>
      <c r="I450" s="424">
        <v>906</v>
      </c>
      <c r="J450" s="426">
        <v>114</v>
      </c>
      <c r="K450" s="425">
        <v>920000</v>
      </c>
      <c r="L450" s="424">
        <v>0</v>
      </c>
      <c r="M450" s="423">
        <v>917</v>
      </c>
      <c r="N450" s="423">
        <v>0</v>
      </c>
      <c r="O450" s="422">
        <v>0</v>
      </c>
    </row>
    <row r="451" spans="1:15" ht="17.25" customHeight="1">
      <c r="A451" s="430"/>
      <c r="B451" s="429"/>
      <c r="C451" s="428"/>
      <c r="D451" s="427"/>
      <c r="E451" s="645" t="s">
        <v>905</v>
      </c>
      <c r="F451" s="645"/>
      <c r="G451" s="645"/>
      <c r="H451" s="645"/>
      <c r="I451" s="424">
        <v>906</v>
      </c>
      <c r="J451" s="426">
        <v>114</v>
      </c>
      <c r="K451" s="425">
        <v>920300</v>
      </c>
      <c r="L451" s="424">
        <v>0</v>
      </c>
      <c r="M451" s="423">
        <v>917</v>
      </c>
      <c r="N451" s="423">
        <v>0</v>
      </c>
      <c r="O451" s="422">
        <v>0</v>
      </c>
    </row>
    <row r="452" spans="1:15" ht="45.75" customHeight="1">
      <c r="A452" s="430"/>
      <c r="B452" s="429"/>
      <c r="C452" s="428"/>
      <c r="D452" s="427"/>
      <c r="E452" s="427"/>
      <c r="F452" s="645" t="s">
        <v>285</v>
      </c>
      <c r="G452" s="645"/>
      <c r="H452" s="645"/>
      <c r="I452" s="424">
        <v>906</v>
      </c>
      <c r="J452" s="426">
        <v>114</v>
      </c>
      <c r="K452" s="425">
        <v>920364</v>
      </c>
      <c r="L452" s="424">
        <v>0</v>
      </c>
      <c r="M452" s="423">
        <v>917</v>
      </c>
      <c r="N452" s="423">
        <v>0</v>
      </c>
      <c r="O452" s="422">
        <v>0</v>
      </c>
    </row>
    <row r="453" spans="1:15" ht="16.5" customHeight="1">
      <c r="A453" s="430"/>
      <c r="B453" s="429"/>
      <c r="C453" s="428"/>
      <c r="D453" s="427"/>
      <c r="E453" s="427"/>
      <c r="F453" s="427"/>
      <c r="G453" s="650" t="s">
        <v>858</v>
      </c>
      <c r="H453" s="650"/>
      <c r="I453" s="424">
        <v>906</v>
      </c>
      <c r="J453" s="426">
        <v>114</v>
      </c>
      <c r="K453" s="425">
        <v>920364</v>
      </c>
      <c r="L453" s="424">
        <v>500</v>
      </c>
      <c r="M453" s="423">
        <v>917</v>
      </c>
      <c r="N453" s="423">
        <v>0</v>
      </c>
      <c r="O453" s="422">
        <v>0</v>
      </c>
    </row>
    <row r="454" spans="1:15" ht="32.25" customHeight="1">
      <c r="A454" s="436" t="s">
        <v>1497</v>
      </c>
      <c r="B454" s="657" t="s">
        <v>284</v>
      </c>
      <c r="C454" s="657"/>
      <c r="D454" s="657"/>
      <c r="E454" s="657"/>
      <c r="F454" s="657"/>
      <c r="G454" s="657"/>
      <c r="H454" s="657"/>
      <c r="I454" s="433">
        <v>907</v>
      </c>
      <c r="J454" s="435">
        <v>0</v>
      </c>
      <c r="K454" s="434">
        <v>0</v>
      </c>
      <c r="L454" s="433">
        <v>0</v>
      </c>
      <c r="M454" s="432">
        <v>15226.05342</v>
      </c>
      <c r="N454" s="432">
        <v>9738.42842</v>
      </c>
      <c r="O454" s="431">
        <v>0</v>
      </c>
    </row>
    <row r="455" spans="1:15" ht="48.75" customHeight="1">
      <c r="A455" s="430"/>
      <c r="B455" s="429"/>
      <c r="C455" s="649" t="s">
        <v>844</v>
      </c>
      <c r="D455" s="649"/>
      <c r="E455" s="649"/>
      <c r="F455" s="649"/>
      <c r="G455" s="649"/>
      <c r="H455" s="649"/>
      <c r="I455" s="424">
        <v>907</v>
      </c>
      <c r="J455" s="426">
        <v>106</v>
      </c>
      <c r="K455" s="425">
        <v>0</v>
      </c>
      <c r="L455" s="424">
        <v>0</v>
      </c>
      <c r="M455" s="423">
        <v>15226.05342</v>
      </c>
      <c r="N455" s="423">
        <v>9738.42842</v>
      </c>
      <c r="O455" s="422">
        <v>0</v>
      </c>
    </row>
    <row r="456" spans="1:15" ht="15" customHeight="1">
      <c r="A456" s="430"/>
      <c r="B456" s="429"/>
      <c r="C456" s="428"/>
      <c r="D456" s="645" t="s">
        <v>860</v>
      </c>
      <c r="E456" s="645"/>
      <c r="F456" s="645"/>
      <c r="G456" s="645"/>
      <c r="H456" s="645"/>
      <c r="I456" s="424">
        <v>907</v>
      </c>
      <c r="J456" s="426">
        <v>106</v>
      </c>
      <c r="K456" s="425">
        <v>20000</v>
      </c>
      <c r="L456" s="424">
        <v>0</v>
      </c>
      <c r="M456" s="423">
        <v>15226.05342</v>
      </c>
      <c r="N456" s="423">
        <v>9738.42842</v>
      </c>
      <c r="O456" s="422">
        <v>0</v>
      </c>
    </row>
    <row r="457" spans="1:15" ht="15" customHeight="1">
      <c r="A457" s="430"/>
      <c r="B457" s="429"/>
      <c r="C457" s="428"/>
      <c r="D457" s="427"/>
      <c r="E457" s="645" t="s">
        <v>859</v>
      </c>
      <c r="F457" s="645"/>
      <c r="G457" s="645"/>
      <c r="H457" s="645"/>
      <c r="I457" s="424">
        <v>907</v>
      </c>
      <c r="J457" s="426">
        <v>106</v>
      </c>
      <c r="K457" s="425">
        <v>20400</v>
      </c>
      <c r="L457" s="424">
        <v>0</v>
      </c>
      <c r="M457" s="423">
        <v>13660.405349999999</v>
      </c>
      <c r="N457" s="423">
        <v>8541.40142</v>
      </c>
      <c r="O457" s="422">
        <v>0</v>
      </c>
    </row>
    <row r="458" spans="1:15" ht="32.25" customHeight="1">
      <c r="A458" s="430"/>
      <c r="B458" s="429"/>
      <c r="C458" s="428"/>
      <c r="D458" s="427"/>
      <c r="E458" s="427"/>
      <c r="F458" s="645" t="s">
        <v>283</v>
      </c>
      <c r="G458" s="645"/>
      <c r="H458" s="645"/>
      <c r="I458" s="424">
        <v>907</v>
      </c>
      <c r="J458" s="426">
        <v>106</v>
      </c>
      <c r="K458" s="425">
        <v>20403</v>
      </c>
      <c r="L458" s="424">
        <v>0</v>
      </c>
      <c r="M458" s="423">
        <v>13660.405349999999</v>
      </c>
      <c r="N458" s="423">
        <v>8541.40142</v>
      </c>
      <c r="O458" s="422">
        <v>0</v>
      </c>
    </row>
    <row r="459" spans="1:15" ht="15.75" customHeight="1">
      <c r="A459" s="430"/>
      <c r="B459" s="429"/>
      <c r="C459" s="428"/>
      <c r="D459" s="427"/>
      <c r="E459" s="427"/>
      <c r="F459" s="427"/>
      <c r="G459" s="650" t="s">
        <v>858</v>
      </c>
      <c r="H459" s="650"/>
      <c r="I459" s="424">
        <v>907</v>
      </c>
      <c r="J459" s="426">
        <v>106</v>
      </c>
      <c r="K459" s="425">
        <v>20403</v>
      </c>
      <c r="L459" s="424">
        <v>500</v>
      </c>
      <c r="M459" s="423">
        <v>13660.405349999999</v>
      </c>
      <c r="N459" s="423">
        <v>8541.40142</v>
      </c>
      <c r="O459" s="422">
        <v>0</v>
      </c>
    </row>
    <row r="460" spans="1:15" ht="30" customHeight="1">
      <c r="A460" s="430"/>
      <c r="B460" s="429"/>
      <c r="C460" s="428"/>
      <c r="D460" s="427"/>
      <c r="E460" s="645" t="s">
        <v>282</v>
      </c>
      <c r="F460" s="645"/>
      <c r="G460" s="645"/>
      <c r="H460" s="645"/>
      <c r="I460" s="424">
        <v>907</v>
      </c>
      <c r="J460" s="426">
        <v>106</v>
      </c>
      <c r="K460" s="425">
        <v>22500</v>
      </c>
      <c r="L460" s="424">
        <v>0</v>
      </c>
      <c r="M460" s="423">
        <v>1565.64807</v>
      </c>
      <c r="N460" s="423">
        <v>1197.027</v>
      </c>
      <c r="O460" s="422">
        <v>0</v>
      </c>
    </row>
    <row r="461" spans="1:15" ht="15.75" customHeight="1">
      <c r="A461" s="430"/>
      <c r="B461" s="429"/>
      <c r="C461" s="428"/>
      <c r="D461" s="427"/>
      <c r="E461" s="427"/>
      <c r="F461" s="645" t="s">
        <v>281</v>
      </c>
      <c r="G461" s="645"/>
      <c r="H461" s="645"/>
      <c r="I461" s="424">
        <v>907</v>
      </c>
      <c r="J461" s="426">
        <v>106</v>
      </c>
      <c r="K461" s="425">
        <v>22503</v>
      </c>
      <c r="L461" s="424">
        <v>0</v>
      </c>
      <c r="M461" s="423">
        <v>1565.64807</v>
      </c>
      <c r="N461" s="423">
        <v>1197.027</v>
      </c>
      <c r="O461" s="422">
        <v>0</v>
      </c>
    </row>
    <row r="462" spans="1:15" ht="15.75" customHeight="1">
      <c r="A462" s="430"/>
      <c r="B462" s="429"/>
      <c r="C462" s="428"/>
      <c r="D462" s="427"/>
      <c r="E462" s="427"/>
      <c r="F462" s="427"/>
      <c r="G462" s="650" t="s">
        <v>858</v>
      </c>
      <c r="H462" s="650"/>
      <c r="I462" s="424">
        <v>907</v>
      </c>
      <c r="J462" s="426">
        <v>106</v>
      </c>
      <c r="K462" s="425">
        <v>22503</v>
      </c>
      <c r="L462" s="424">
        <v>500</v>
      </c>
      <c r="M462" s="423">
        <v>1565.64807</v>
      </c>
      <c r="N462" s="423">
        <v>1197.027</v>
      </c>
      <c r="O462" s="422">
        <v>0</v>
      </c>
    </row>
    <row r="463" spans="1:15" ht="30.75" customHeight="1">
      <c r="A463" s="436" t="s">
        <v>1498</v>
      </c>
      <c r="B463" s="657" t="s">
        <v>280</v>
      </c>
      <c r="C463" s="657"/>
      <c r="D463" s="657"/>
      <c r="E463" s="657"/>
      <c r="F463" s="657"/>
      <c r="G463" s="657"/>
      <c r="H463" s="657"/>
      <c r="I463" s="433">
        <v>913</v>
      </c>
      <c r="J463" s="435">
        <v>0</v>
      </c>
      <c r="K463" s="434">
        <v>0</v>
      </c>
      <c r="L463" s="433">
        <v>0</v>
      </c>
      <c r="M463" s="432">
        <v>8837.21883</v>
      </c>
      <c r="N463" s="432">
        <v>0</v>
      </c>
      <c r="O463" s="431">
        <v>0</v>
      </c>
    </row>
    <row r="464" spans="1:15" ht="32.25" customHeight="1">
      <c r="A464" s="430"/>
      <c r="B464" s="429"/>
      <c r="C464" s="649" t="s">
        <v>219</v>
      </c>
      <c r="D464" s="649"/>
      <c r="E464" s="649"/>
      <c r="F464" s="649"/>
      <c r="G464" s="649"/>
      <c r="H464" s="649"/>
      <c r="I464" s="424">
        <v>913</v>
      </c>
      <c r="J464" s="426">
        <v>806</v>
      </c>
      <c r="K464" s="425">
        <v>0</v>
      </c>
      <c r="L464" s="424">
        <v>0</v>
      </c>
      <c r="M464" s="423">
        <v>8837.21883</v>
      </c>
      <c r="N464" s="423">
        <v>0</v>
      </c>
      <c r="O464" s="422">
        <v>0</v>
      </c>
    </row>
    <row r="465" spans="1:15" ht="60" customHeight="1">
      <c r="A465" s="430"/>
      <c r="B465" s="429"/>
      <c r="C465" s="428"/>
      <c r="D465" s="645" t="s">
        <v>279</v>
      </c>
      <c r="E465" s="645"/>
      <c r="F465" s="645"/>
      <c r="G465" s="645"/>
      <c r="H465" s="645"/>
      <c r="I465" s="424">
        <v>913</v>
      </c>
      <c r="J465" s="426">
        <v>806</v>
      </c>
      <c r="K465" s="425">
        <v>4520000</v>
      </c>
      <c r="L465" s="424">
        <v>0</v>
      </c>
      <c r="M465" s="423">
        <v>8837.21883</v>
      </c>
      <c r="N465" s="423">
        <v>0</v>
      </c>
      <c r="O465" s="422">
        <v>0</v>
      </c>
    </row>
    <row r="466" spans="1:15" ht="16.5" customHeight="1">
      <c r="A466" s="430"/>
      <c r="B466" s="429"/>
      <c r="C466" s="428"/>
      <c r="D466" s="427"/>
      <c r="E466" s="645" t="s">
        <v>866</v>
      </c>
      <c r="F466" s="645"/>
      <c r="G466" s="645"/>
      <c r="H466" s="645"/>
      <c r="I466" s="424">
        <v>913</v>
      </c>
      <c r="J466" s="426">
        <v>806</v>
      </c>
      <c r="K466" s="425">
        <v>4529900</v>
      </c>
      <c r="L466" s="424">
        <v>0</v>
      </c>
      <c r="M466" s="423">
        <v>8837.21883</v>
      </c>
      <c r="N466" s="423">
        <v>0</v>
      </c>
      <c r="O466" s="422">
        <v>0</v>
      </c>
    </row>
    <row r="467" spans="1:15" ht="16.5" customHeight="1">
      <c r="A467" s="430"/>
      <c r="B467" s="429"/>
      <c r="C467" s="428"/>
      <c r="D467" s="427"/>
      <c r="E467" s="427"/>
      <c r="F467" s="645" t="s">
        <v>278</v>
      </c>
      <c r="G467" s="645"/>
      <c r="H467" s="645"/>
      <c r="I467" s="424">
        <v>913</v>
      </c>
      <c r="J467" s="426">
        <v>806</v>
      </c>
      <c r="K467" s="425">
        <v>4529902</v>
      </c>
      <c r="L467" s="424">
        <v>0</v>
      </c>
      <c r="M467" s="423">
        <v>8837.21883</v>
      </c>
      <c r="N467" s="423">
        <v>0</v>
      </c>
      <c r="O467" s="422">
        <v>0</v>
      </c>
    </row>
    <row r="468" spans="1:15" ht="16.5" customHeight="1">
      <c r="A468" s="430"/>
      <c r="B468" s="429"/>
      <c r="C468" s="428"/>
      <c r="D468" s="427"/>
      <c r="E468" s="427"/>
      <c r="F468" s="427"/>
      <c r="G468" s="650" t="s">
        <v>858</v>
      </c>
      <c r="H468" s="650"/>
      <c r="I468" s="424">
        <v>913</v>
      </c>
      <c r="J468" s="426">
        <v>806</v>
      </c>
      <c r="K468" s="425">
        <v>4529902</v>
      </c>
      <c r="L468" s="424">
        <v>500</v>
      </c>
      <c r="M468" s="423">
        <v>8837.21883</v>
      </c>
      <c r="N468" s="423">
        <v>0</v>
      </c>
      <c r="O468" s="422">
        <v>0</v>
      </c>
    </row>
    <row r="469" spans="1:15" ht="32.25" customHeight="1">
      <c r="A469" s="436" t="s">
        <v>1504</v>
      </c>
      <c r="B469" s="657" t="s">
        <v>273</v>
      </c>
      <c r="C469" s="657"/>
      <c r="D469" s="657"/>
      <c r="E469" s="657"/>
      <c r="F469" s="657"/>
      <c r="G469" s="657"/>
      <c r="H469" s="657"/>
      <c r="I469" s="433">
        <v>915</v>
      </c>
      <c r="J469" s="435">
        <v>0</v>
      </c>
      <c r="K469" s="434">
        <v>0</v>
      </c>
      <c r="L469" s="433">
        <v>0</v>
      </c>
      <c r="M469" s="432">
        <v>3377.5133</v>
      </c>
      <c r="N469" s="432">
        <v>2670.254</v>
      </c>
      <c r="O469" s="431">
        <v>0</v>
      </c>
    </row>
    <row r="470" spans="1:15" ht="17.25" customHeight="1">
      <c r="A470" s="430"/>
      <c r="B470" s="429"/>
      <c r="C470" s="649" t="s">
        <v>208</v>
      </c>
      <c r="D470" s="649"/>
      <c r="E470" s="649"/>
      <c r="F470" s="649"/>
      <c r="G470" s="649"/>
      <c r="H470" s="649"/>
      <c r="I470" s="424">
        <v>915</v>
      </c>
      <c r="J470" s="426">
        <v>1003</v>
      </c>
      <c r="K470" s="425">
        <v>0</v>
      </c>
      <c r="L470" s="424">
        <v>0</v>
      </c>
      <c r="M470" s="423">
        <v>25.721709999999998</v>
      </c>
      <c r="N470" s="423">
        <v>0</v>
      </c>
      <c r="O470" s="422">
        <v>0</v>
      </c>
    </row>
    <row r="471" spans="1:15" ht="17.25" customHeight="1">
      <c r="A471" s="430"/>
      <c r="B471" s="429"/>
      <c r="C471" s="428"/>
      <c r="D471" s="645" t="s">
        <v>277</v>
      </c>
      <c r="E471" s="645"/>
      <c r="F471" s="645"/>
      <c r="G471" s="645"/>
      <c r="H471" s="645"/>
      <c r="I471" s="424">
        <v>915</v>
      </c>
      <c r="J471" s="426">
        <v>1003</v>
      </c>
      <c r="K471" s="425">
        <v>5050000</v>
      </c>
      <c r="L471" s="424">
        <v>0</v>
      </c>
      <c r="M471" s="423">
        <v>25.721709999999998</v>
      </c>
      <c r="N471" s="423">
        <v>0</v>
      </c>
      <c r="O471" s="422">
        <v>0</v>
      </c>
    </row>
    <row r="472" spans="1:15" ht="32.25" customHeight="1">
      <c r="A472" s="430"/>
      <c r="B472" s="429"/>
      <c r="C472" s="428"/>
      <c r="D472" s="427"/>
      <c r="E472" s="645" t="s">
        <v>276</v>
      </c>
      <c r="F472" s="645"/>
      <c r="G472" s="645"/>
      <c r="H472" s="645"/>
      <c r="I472" s="424">
        <v>915</v>
      </c>
      <c r="J472" s="426">
        <v>1003</v>
      </c>
      <c r="K472" s="425">
        <v>5054800</v>
      </c>
      <c r="L472" s="424">
        <v>0</v>
      </c>
      <c r="M472" s="423">
        <v>25.721709999999998</v>
      </c>
      <c r="N472" s="423">
        <v>0</v>
      </c>
      <c r="O472" s="422">
        <v>0</v>
      </c>
    </row>
    <row r="473" spans="1:15" ht="32.25" customHeight="1">
      <c r="A473" s="430"/>
      <c r="B473" s="429"/>
      <c r="C473" s="428"/>
      <c r="D473" s="427"/>
      <c r="E473" s="427"/>
      <c r="F473" s="645" t="s">
        <v>275</v>
      </c>
      <c r="G473" s="645"/>
      <c r="H473" s="645"/>
      <c r="I473" s="424">
        <v>915</v>
      </c>
      <c r="J473" s="426">
        <v>1003</v>
      </c>
      <c r="K473" s="425">
        <v>5054801</v>
      </c>
      <c r="L473" s="424">
        <v>0</v>
      </c>
      <c r="M473" s="423">
        <v>25.721709999999998</v>
      </c>
      <c r="N473" s="423">
        <v>0</v>
      </c>
      <c r="O473" s="422">
        <v>0</v>
      </c>
    </row>
    <row r="474" spans="1:15" ht="16.5" customHeight="1">
      <c r="A474" s="430"/>
      <c r="B474" s="429"/>
      <c r="C474" s="428"/>
      <c r="D474" s="427"/>
      <c r="E474" s="427"/>
      <c r="F474" s="427"/>
      <c r="G474" s="650" t="s">
        <v>274</v>
      </c>
      <c r="H474" s="650"/>
      <c r="I474" s="424">
        <v>915</v>
      </c>
      <c r="J474" s="426">
        <v>1003</v>
      </c>
      <c r="K474" s="425">
        <v>5054801</v>
      </c>
      <c r="L474" s="424">
        <v>5</v>
      </c>
      <c r="M474" s="423">
        <v>25.721709999999998</v>
      </c>
      <c r="N474" s="423">
        <v>0</v>
      </c>
      <c r="O474" s="422">
        <v>0</v>
      </c>
    </row>
    <row r="475" spans="1:15" ht="17.25" customHeight="1">
      <c r="A475" s="430"/>
      <c r="B475" s="429"/>
      <c r="C475" s="649" t="s">
        <v>206</v>
      </c>
      <c r="D475" s="649"/>
      <c r="E475" s="649"/>
      <c r="F475" s="649"/>
      <c r="G475" s="649"/>
      <c r="H475" s="649"/>
      <c r="I475" s="424">
        <v>915</v>
      </c>
      <c r="J475" s="426">
        <v>1006</v>
      </c>
      <c r="K475" s="425">
        <v>0</v>
      </c>
      <c r="L475" s="424">
        <v>0</v>
      </c>
      <c r="M475" s="423">
        <v>3351.7915900000003</v>
      </c>
      <c r="N475" s="423">
        <v>2670.254</v>
      </c>
      <c r="O475" s="422">
        <v>0</v>
      </c>
    </row>
    <row r="476" spans="1:15" ht="17.25" customHeight="1">
      <c r="A476" s="430"/>
      <c r="B476" s="429"/>
      <c r="C476" s="428"/>
      <c r="D476" s="645" t="s">
        <v>860</v>
      </c>
      <c r="E476" s="645"/>
      <c r="F476" s="645"/>
      <c r="G476" s="645"/>
      <c r="H476" s="645"/>
      <c r="I476" s="424">
        <v>915</v>
      </c>
      <c r="J476" s="426">
        <v>1006</v>
      </c>
      <c r="K476" s="425">
        <v>20000</v>
      </c>
      <c r="L476" s="424">
        <v>0</v>
      </c>
      <c r="M476" s="423">
        <v>3348.4982</v>
      </c>
      <c r="N476" s="423">
        <v>2670.254</v>
      </c>
      <c r="O476" s="422">
        <v>0</v>
      </c>
    </row>
    <row r="477" spans="1:15" ht="17.25" customHeight="1">
      <c r="A477" s="430"/>
      <c r="B477" s="429"/>
      <c r="C477" s="428"/>
      <c r="D477" s="427"/>
      <c r="E477" s="645" t="s">
        <v>859</v>
      </c>
      <c r="F477" s="645"/>
      <c r="G477" s="645"/>
      <c r="H477" s="645"/>
      <c r="I477" s="424">
        <v>915</v>
      </c>
      <c r="J477" s="426">
        <v>1006</v>
      </c>
      <c r="K477" s="425">
        <v>20400</v>
      </c>
      <c r="L477" s="424">
        <v>0</v>
      </c>
      <c r="M477" s="423">
        <v>3348.4982</v>
      </c>
      <c r="N477" s="423">
        <v>2670.254</v>
      </c>
      <c r="O477" s="422">
        <v>0</v>
      </c>
    </row>
    <row r="478" spans="1:15" ht="30" customHeight="1">
      <c r="A478" s="430"/>
      <c r="B478" s="429"/>
      <c r="C478" s="428"/>
      <c r="D478" s="427"/>
      <c r="E478" s="427"/>
      <c r="F478" s="645" t="s">
        <v>273</v>
      </c>
      <c r="G478" s="645"/>
      <c r="H478" s="645"/>
      <c r="I478" s="424">
        <v>915</v>
      </c>
      <c r="J478" s="426">
        <v>1006</v>
      </c>
      <c r="K478" s="425">
        <v>20411</v>
      </c>
      <c r="L478" s="424">
        <v>0</v>
      </c>
      <c r="M478" s="423">
        <v>3348.4982</v>
      </c>
      <c r="N478" s="423">
        <v>2670.254</v>
      </c>
      <c r="O478" s="422">
        <v>0</v>
      </c>
    </row>
    <row r="479" spans="1:15" ht="17.25" customHeight="1">
      <c r="A479" s="430"/>
      <c r="B479" s="429"/>
      <c r="C479" s="428"/>
      <c r="D479" s="427"/>
      <c r="E479" s="427"/>
      <c r="F479" s="427"/>
      <c r="G479" s="650" t="s">
        <v>858</v>
      </c>
      <c r="H479" s="650"/>
      <c r="I479" s="424">
        <v>915</v>
      </c>
      <c r="J479" s="426">
        <v>1006</v>
      </c>
      <c r="K479" s="425">
        <v>20411</v>
      </c>
      <c r="L479" s="424">
        <v>500</v>
      </c>
      <c r="M479" s="423">
        <v>3348.4982</v>
      </c>
      <c r="N479" s="423">
        <v>2670.254</v>
      </c>
      <c r="O479" s="422">
        <v>0</v>
      </c>
    </row>
    <row r="480" spans="1:15" ht="32.25" customHeight="1">
      <c r="A480" s="430"/>
      <c r="B480" s="429"/>
      <c r="C480" s="428"/>
      <c r="D480" s="645" t="s">
        <v>863</v>
      </c>
      <c r="E480" s="645"/>
      <c r="F480" s="645"/>
      <c r="G480" s="645"/>
      <c r="H480" s="645"/>
      <c r="I480" s="424">
        <v>915</v>
      </c>
      <c r="J480" s="426">
        <v>1006</v>
      </c>
      <c r="K480" s="425">
        <v>5140000</v>
      </c>
      <c r="L480" s="424">
        <v>0</v>
      </c>
      <c r="M480" s="423">
        <v>3.29339</v>
      </c>
      <c r="N480" s="423">
        <v>0</v>
      </c>
      <c r="O480" s="422">
        <v>0</v>
      </c>
    </row>
    <row r="481" spans="1:15" ht="16.5" customHeight="1">
      <c r="A481" s="430"/>
      <c r="B481" s="429"/>
      <c r="C481" s="428"/>
      <c r="D481" s="427"/>
      <c r="E481" s="645" t="s">
        <v>910</v>
      </c>
      <c r="F481" s="645"/>
      <c r="G481" s="645"/>
      <c r="H481" s="645"/>
      <c r="I481" s="424">
        <v>915</v>
      </c>
      <c r="J481" s="426">
        <v>1006</v>
      </c>
      <c r="K481" s="425">
        <v>5140100</v>
      </c>
      <c r="L481" s="424">
        <v>0</v>
      </c>
      <c r="M481" s="423">
        <v>3.29339</v>
      </c>
      <c r="N481" s="423">
        <v>0</v>
      </c>
      <c r="O481" s="422">
        <v>0</v>
      </c>
    </row>
    <row r="482" spans="1:15" ht="42" customHeight="1">
      <c r="A482" s="430"/>
      <c r="B482" s="429"/>
      <c r="C482" s="428"/>
      <c r="D482" s="427"/>
      <c r="E482" s="427"/>
      <c r="F482" s="645" t="s">
        <v>272</v>
      </c>
      <c r="G482" s="645"/>
      <c r="H482" s="645"/>
      <c r="I482" s="424">
        <v>915</v>
      </c>
      <c r="J482" s="426">
        <v>1006</v>
      </c>
      <c r="K482" s="425">
        <v>5140105</v>
      </c>
      <c r="L482" s="424">
        <v>0</v>
      </c>
      <c r="M482" s="423">
        <v>3.29339</v>
      </c>
      <c r="N482" s="423">
        <v>0</v>
      </c>
      <c r="O482" s="422">
        <v>0</v>
      </c>
    </row>
    <row r="483" spans="1:15" ht="15.75" customHeight="1">
      <c r="A483" s="430"/>
      <c r="B483" s="429"/>
      <c r="C483" s="428"/>
      <c r="D483" s="427"/>
      <c r="E483" s="427"/>
      <c r="F483" s="427"/>
      <c r="G483" s="650" t="s">
        <v>858</v>
      </c>
      <c r="H483" s="650"/>
      <c r="I483" s="424">
        <v>915</v>
      </c>
      <c r="J483" s="426">
        <v>1006</v>
      </c>
      <c r="K483" s="425">
        <v>5140105</v>
      </c>
      <c r="L483" s="424">
        <v>500</v>
      </c>
      <c r="M483" s="423">
        <v>3.29339</v>
      </c>
      <c r="N483" s="423">
        <v>0</v>
      </c>
      <c r="O483" s="422">
        <v>0</v>
      </c>
    </row>
    <row r="484" spans="1:15" ht="32.25" customHeight="1">
      <c r="A484" s="436" t="s">
        <v>1505</v>
      </c>
      <c r="B484" s="657" t="s">
        <v>271</v>
      </c>
      <c r="C484" s="657"/>
      <c r="D484" s="657"/>
      <c r="E484" s="657"/>
      <c r="F484" s="657"/>
      <c r="G484" s="657"/>
      <c r="H484" s="657"/>
      <c r="I484" s="433">
        <v>917</v>
      </c>
      <c r="J484" s="435">
        <v>0</v>
      </c>
      <c r="K484" s="434">
        <v>0</v>
      </c>
      <c r="L484" s="433">
        <v>0</v>
      </c>
      <c r="M484" s="432">
        <v>1606.83399</v>
      </c>
      <c r="N484" s="432">
        <v>905.3508</v>
      </c>
      <c r="O484" s="431">
        <v>151.09</v>
      </c>
    </row>
    <row r="485" spans="1:15" ht="17.25" customHeight="1">
      <c r="A485" s="430"/>
      <c r="B485" s="429"/>
      <c r="C485" s="649" t="s">
        <v>841</v>
      </c>
      <c r="D485" s="649"/>
      <c r="E485" s="649"/>
      <c r="F485" s="649"/>
      <c r="G485" s="649"/>
      <c r="H485" s="649"/>
      <c r="I485" s="424">
        <v>917</v>
      </c>
      <c r="J485" s="426">
        <v>114</v>
      </c>
      <c r="K485" s="425">
        <v>0</v>
      </c>
      <c r="L485" s="424">
        <v>0</v>
      </c>
      <c r="M485" s="423">
        <v>1606.83399</v>
      </c>
      <c r="N485" s="423">
        <v>905.3508</v>
      </c>
      <c r="O485" s="422">
        <v>151.09</v>
      </c>
    </row>
    <row r="486" spans="1:15" ht="17.25" customHeight="1">
      <c r="A486" s="430"/>
      <c r="B486" s="429"/>
      <c r="C486" s="428"/>
      <c r="D486" s="645" t="s">
        <v>903</v>
      </c>
      <c r="E486" s="645"/>
      <c r="F486" s="645"/>
      <c r="G486" s="645"/>
      <c r="H486" s="645"/>
      <c r="I486" s="424">
        <v>917</v>
      </c>
      <c r="J486" s="426">
        <v>114</v>
      </c>
      <c r="K486" s="425">
        <v>930000</v>
      </c>
      <c r="L486" s="424">
        <v>0</v>
      </c>
      <c r="M486" s="423">
        <v>1606.83399</v>
      </c>
      <c r="N486" s="423">
        <v>905.3508</v>
      </c>
      <c r="O486" s="422">
        <v>151.09</v>
      </c>
    </row>
    <row r="487" spans="1:15" ht="17.25" customHeight="1">
      <c r="A487" s="430"/>
      <c r="B487" s="429"/>
      <c r="C487" s="428"/>
      <c r="D487" s="427"/>
      <c r="E487" s="645" t="s">
        <v>866</v>
      </c>
      <c r="F487" s="645"/>
      <c r="G487" s="645"/>
      <c r="H487" s="645"/>
      <c r="I487" s="424">
        <v>917</v>
      </c>
      <c r="J487" s="426">
        <v>114</v>
      </c>
      <c r="K487" s="425">
        <v>939900</v>
      </c>
      <c r="L487" s="424">
        <v>0</v>
      </c>
      <c r="M487" s="423">
        <v>1606.83399</v>
      </c>
      <c r="N487" s="423">
        <v>905.3508</v>
      </c>
      <c r="O487" s="422">
        <v>151.09</v>
      </c>
    </row>
    <row r="488" spans="1:15" ht="17.25" customHeight="1">
      <c r="A488" s="430"/>
      <c r="B488" s="429"/>
      <c r="C488" s="428"/>
      <c r="D488" s="427"/>
      <c r="E488" s="427"/>
      <c r="F488" s="645" t="s">
        <v>270</v>
      </c>
      <c r="G488" s="645"/>
      <c r="H488" s="645"/>
      <c r="I488" s="424">
        <v>917</v>
      </c>
      <c r="J488" s="426">
        <v>114</v>
      </c>
      <c r="K488" s="425">
        <v>939909</v>
      </c>
      <c r="L488" s="424">
        <v>0</v>
      </c>
      <c r="M488" s="423">
        <v>1606.83399</v>
      </c>
      <c r="N488" s="423">
        <v>905.3508</v>
      </c>
      <c r="O488" s="422">
        <v>151.09</v>
      </c>
    </row>
    <row r="489" spans="1:15" ht="17.25" customHeight="1">
      <c r="A489" s="430"/>
      <c r="B489" s="429"/>
      <c r="C489" s="428"/>
      <c r="D489" s="427"/>
      <c r="E489" s="427"/>
      <c r="F489" s="427"/>
      <c r="G489" s="650" t="s">
        <v>861</v>
      </c>
      <c r="H489" s="650"/>
      <c r="I489" s="424">
        <v>917</v>
      </c>
      <c r="J489" s="426">
        <v>114</v>
      </c>
      <c r="K489" s="425">
        <v>939909</v>
      </c>
      <c r="L489" s="424">
        <v>1</v>
      </c>
      <c r="M489" s="423">
        <v>1606.83399</v>
      </c>
      <c r="N489" s="423">
        <v>905.3508</v>
      </c>
      <c r="O489" s="422">
        <v>151.09</v>
      </c>
    </row>
    <row r="490" spans="1:15" ht="33.75" customHeight="1">
      <c r="A490" s="436" t="s">
        <v>1506</v>
      </c>
      <c r="B490" s="657" t="s">
        <v>1321</v>
      </c>
      <c r="C490" s="657"/>
      <c r="D490" s="657"/>
      <c r="E490" s="657"/>
      <c r="F490" s="657"/>
      <c r="G490" s="657"/>
      <c r="H490" s="657"/>
      <c r="I490" s="433">
        <v>918</v>
      </c>
      <c r="J490" s="435">
        <v>0</v>
      </c>
      <c r="K490" s="434">
        <v>0</v>
      </c>
      <c r="L490" s="433">
        <v>0</v>
      </c>
      <c r="M490" s="432">
        <f>231448.45023-7123.05529</f>
        <v>224325.39494</v>
      </c>
      <c r="N490" s="432">
        <v>28376.01564</v>
      </c>
      <c r="O490" s="431">
        <v>7169.01559</v>
      </c>
    </row>
    <row r="491" spans="1:15" ht="47.25" customHeight="1">
      <c r="A491" s="430"/>
      <c r="B491" s="429"/>
      <c r="C491" s="649" t="s">
        <v>845</v>
      </c>
      <c r="D491" s="649"/>
      <c r="E491" s="649"/>
      <c r="F491" s="649"/>
      <c r="G491" s="649"/>
      <c r="H491" s="649"/>
      <c r="I491" s="424">
        <v>918</v>
      </c>
      <c r="J491" s="426">
        <v>104</v>
      </c>
      <c r="K491" s="425">
        <v>0</v>
      </c>
      <c r="L491" s="424">
        <v>0</v>
      </c>
      <c r="M491" s="423">
        <v>36010.38</v>
      </c>
      <c r="N491" s="423">
        <v>25445.11</v>
      </c>
      <c r="O491" s="422">
        <v>58.8</v>
      </c>
    </row>
    <row r="492" spans="1:15" ht="17.25" customHeight="1">
      <c r="A492" s="430"/>
      <c r="B492" s="429"/>
      <c r="C492" s="428"/>
      <c r="D492" s="645" t="s">
        <v>860</v>
      </c>
      <c r="E492" s="645"/>
      <c r="F492" s="645"/>
      <c r="G492" s="645"/>
      <c r="H492" s="645"/>
      <c r="I492" s="424">
        <v>918</v>
      </c>
      <c r="J492" s="426">
        <v>104</v>
      </c>
      <c r="K492" s="425">
        <v>20000</v>
      </c>
      <c r="L492" s="424">
        <v>0</v>
      </c>
      <c r="M492" s="423">
        <v>36010.38</v>
      </c>
      <c r="N492" s="423">
        <v>25445.11</v>
      </c>
      <c r="O492" s="422">
        <v>58.8</v>
      </c>
    </row>
    <row r="493" spans="1:15" ht="17.25" customHeight="1">
      <c r="A493" s="430"/>
      <c r="B493" s="429"/>
      <c r="C493" s="428"/>
      <c r="D493" s="427"/>
      <c r="E493" s="645" t="s">
        <v>859</v>
      </c>
      <c r="F493" s="645"/>
      <c r="G493" s="645"/>
      <c r="H493" s="645"/>
      <c r="I493" s="424">
        <v>918</v>
      </c>
      <c r="J493" s="426">
        <v>104</v>
      </c>
      <c r="K493" s="425">
        <v>20400</v>
      </c>
      <c r="L493" s="424">
        <v>0</v>
      </c>
      <c r="M493" s="423">
        <v>36010.38</v>
      </c>
      <c r="N493" s="423">
        <v>25445.11</v>
      </c>
      <c r="O493" s="422">
        <v>58.8</v>
      </c>
    </row>
    <row r="494" spans="1:15" ht="30.75" customHeight="1">
      <c r="A494" s="430"/>
      <c r="B494" s="429"/>
      <c r="C494" s="428"/>
      <c r="D494" s="427"/>
      <c r="E494" s="427"/>
      <c r="F494" s="645" t="s">
        <v>1321</v>
      </c>
      <c r="G494" s="645"/>
      <c r="H494" s="645"/>
      <c r="I494" s="424">
        <v>918</v>
      </c>
      <c r="J494" s="426">
        <v>104</v>
      </c>
      <c r="K494" s="425">
        <v>20418</v>
      </c>
      <c r="L494" s="424">
        <v>0</v>
      </c>
      <c r="M494" s="423">
        <v>36010.38</v>
      </c>
      <c r="N494" s="423">
        <v>25445.11</v>
      </c>
      <c r="O494" s="422">
        <v>58.8</v>
      </c>
    </row>
    <row r="495" spans="1:15" ht="15" customHeight="1">
      <c r="A495" s="430"/>
      <c r="B495" s="429"/>
      <c r="C495" s="428"/>
      <c r="D495" s="427"/>
      <c r="E495" s="427"/>
      <c r="F495" s="427"/>
      <c r="G495" s="650" t="s">
        <v>858</v>
      </c>
      <c r="H495" s="650"/>
      <c r="I495" s="424">
        <v>918</v>
      </c>
      <c r="J495" s="426">
        <v>104</v>
      </c>
      <c r="K495" s="425">
        <v>20418</v>
      </c>
      <c r="L495" s="424">
        <v>500</v>
      </c>
      <c r="M495" s="423">
        <v>36010.38</v>
      </c>
      <c r="N495" s="423">
        <v>25445.11</v>
      </c>
      <c r="O495" s="422">
        <v>58.8</v>
      </c>
    </row>
    <row r="496" spans="1:15" ht="15" customHeight="1">
      <c r="A496" s="430"/>
      <c r="B496" s="429"/>
      <c r="C496" s="649" t="s">
        <v>841</v>
      </c>
      <c r="D496" s="649"/>
      <c r="E496" s="649"/>
      <c r="F496" s="649"/>
      <c r="G496" s="649"/>
      <c r="H496" s="649"/>
      <c r="I496" s="424">
        <v>918</v>
      </c>
      <c r="J496" s="426">
        <v>114</v>
      </c>
      <c r="K496" s="425">
        <v>0</v>
      </c>
      <c r="L496" s="424">
        <v>0</v>
      </c>
      <c r="M496" s="423">
        <f>28376.62604-7123.05529</f>
        <v>21253.57075</v>
      </c>
      <c r="N496" s="423">
        <v>2930.9056399999995</v>
      </c>
      <c r="O496" s="422">
        <v>7110.21559</v>
      </c>
    </row>
    <row r="497" spans="1:15" ht="45" customHeight="1">
      <c r="A497" s="430"/>
      <c r="B497" s="429"/>
      <c r="C497" s="428"/>
      <c r="D497" s="645" t="s">
        <v>973</v>
      </c>
      <c r="E497" s="645"/>
      <c r="F497" s="645"/>
      <c r="G497" s="645"/>
      <c r="H497" s="645"/>
      <c r="I497" s="424">
        <v>918</v>
      </c>
      <c r="J497" s="426">
        <v>114</v>
      </c>
      <c r="K497" s="425">
        <v>900000</v>
      </c>
      <c r="L497" s="424">
        <v>0</v>
      </c>
      <c r="M497" s="423">
        <v>429.39703000000003</v>
      </c>
      <c r="N497" s="423">
        <v>0</v>
      </c>
      <c r="O497" s="422">
        <v>0</v>
      </c>
    </row>
    <row r="498" spans="1:15" ht="44.25" customHeight="1">
      <c r="A498" s="430"/>
      <c r="B498" s="429"/>
      <c r="C498" s="428"/>
      <c r="D498" s="427"/>
      <c r="E498" s="645" t="s">
        <v>972</v>
      </c>
      <c r="F498" s="645"/>
      <c r="G498" s="645"/>
      <c r="H498" s="645"/>
      <c r="I498" s="424">
        <v>918</v>
      </c>
      <c r="J498" s="426">
        <v>114</v>
      </c>
      <c r="K498" s="425">
        <v>900200</v>
      </c>
      <c r="L498" s="424">
        <v>0</v>
      </c>
      <c r="M498" s="423">
        <v>429.39703000000003</v>
      </c>
      <c r="N498" s="423">
        <v>0</v>
      </c>
      <c r="O498" s="422">
        <v>0</v>
      </c>
    </row>
    <row r="499" spans="1:15" ht="18" customHeight="1">
      <c r="A499" s="430"/>
      <c r="B499" s="429"/>
      <c r="C499" s="428"/>
      <c r="D499" s="427"/>
      <c r="E499" s="427"/>
      <c r="F499" s="427"/>
      <c r="G499" s="650" t="s">
        <v>858</v>
      </c>
      <c r="H499" s="650"/>
      <c r="I499" s="424">
        <v>918</v>
      </c>
      <c r="J499" s="426">
        <v>114</v>
      </c>
      <c r="K499" s="425">
        <v>900200</v>
      </c>
      <c r="L499" s="424">
        <v>500</v>
      </c>
      <c r="M499" s="423">
        <v>429.39703000000003</v>
      </c>
      <c r="N499" s="423">
        <v>0</v>
      </c>
      <c r="O499" s="422">
        <v>0</v>
      </c>
    </row>
    <row r="500" spans="1:15" ht="28.5" customHeight="1">
      <c r="A500" s="430"/>
      <c r="B500" s="429"/>
      <c r="C500" s="428"/>
      <c r="D500" s="645" t="s">
        <v>906</v>
      </c>
      <c r="E500" s="645"/>
      <c r="F500" s="645"/>
      <c r="G500" s="645"/>
      <c r="H500" s="645"/>
      <c r="I500" s="424">
        <v>918</v>
      </c>
      <c r="J500" s="426">
        <v>114</v>
      </c>
      <c r="K500" s="425">
        <v>920000</v>
      </c>
      <c r="L500" s="424">
        <v>0</v>
      </c>
      <c r="M500" s="423">
        <f>24332.69563-7123.05529</f>
        <v>17209.640339999998</v>
      </c>
      <c r="N500" s="423">
        <v>0</v>
      </c>
      <c r="O500" s="422">
        <v>7110.21559</v>
      </c>
    </row>
    <row r="501" spans="1:15" ht="16.5" customHeight="1">
      <c r="A501" s="430"/>
      <c r="B501" s="429"/>
      <c r="C501" s="428"/>
      <c r="D501" s="427"/>
      <c r="E501" s="645" t="s">
        <v>905</v>
      </c>
      <c r="F501" s="645"/>
      <c r="G501" s="645"/>
      <c r="H501" s="645"/>
      <c r="I501" s="424">
        <v>918</v>
      </c>
      <c r="J501" s="426">
        <v>114</v>
      </c>
      <c r="K501" s="425">
        <v>920300</v>
      </c>
      <c r="L501" s="424">
        <v>0</v>
      </c>
      <c r="M501" s="423">
        <f>24332.69563-7123.05529</f>
        <v>17209.640339999998</v>
      </c>
      <c r="N501" s="423">
        <v>0</v>
      </c>
      <c r="O501" s="422">
        <v>7110.21559</v>
      </c>
    </row>
    <row r="502" spans="1:15" ht="16.5" customHeight="1">
      <c r="A502" s="430"/>
      <c r="B502" s="429"/>
      <c r="C502" s="428"/>
      <c r="D502" s="427"/>
      <c r="E502" s="427"/>
      <c r="F502" s="645" t="s">
        <v>971</v>
      </c>
      <c r="G502" s="645"/>
      <c r="H502" s="645"/>
      <c r="I502" s="424">
        <v>918</v>
      </c>
      <c r="J502" s="426">
        <v>114</v>
      </c>
      <c r="K502" s="425">
        <v>920347</v>
      </c>
      <c r="L502" s="424">
        <v>0</v>
      </c>
      <c r="M502" s="423">
        <v>715.01976</v>
      </c>
      <c r="N502" s="423">
        <v>0</v>
      </c>
      <c r="O502" s="422">
        <v>0</v>
      </c>
    </row>
    <row r="503" spans="1:15" ht="16.5" customHeight="1">
      <c r="A503" s="430"/>
      <c r="B503" s="429"/>
      <c r="C503" s="428"/>
      <c r="D503" s="427"/>
      <c r="E503" s="427"/>
      <c r="F503" s="427"/>
      <c r="G503" s="650" t="s">
        <v>858</v>
      </c>
      <c r="H503" s="650"/>
      <c r="I503" s="424">
        <v>918</v>
      </c>
      <c r="J503" s="426">
        <v>114</v>
      </c>
      <c r="K503" s="425">
        <v>920347</v>
      </c>
      <c r="L503" s="424">
        <v>500</v>
      </c>
      <c r="M503" s="423">
        <v>715.01976</v>
      </c>
      <c r="N503" s="423">
        <v>0</v>
      </c>
      <c r="O503" s="422">
        <v>0</v>
      </c>
    </row>
    <row r="504" spans="1:15" ht="16.5" customHeight="1">
      <c r="A504" s="430"/>
      <c r="B504" s="429"/>
      <c r="C504" s="428"/>
      <c r="D504" s="427"/>
      <c r="E504" s="427"/>
      <c r="F504" s="645" t="s">
        <v>970</v>
      </c>
      <c r="G504" s="645"/>
      <c r="H504" s="645"/>
      <c r="I504" s="424">
        <v>918</v>
      </c>
      <c r="J504" s="426">
        <v>114</v>
      </c>
      <c r="K504" s="425">
        <v>920348</v>
      </c>
      <c r="L504" s="424">
        <v>0</v>
      </c>
      <c r="M504" s="423">
        <f>23521.57003-7123.05529</f>
        <v>16398.51474</v>
      </c>
      <c r="N504" s="423">
        <v>0</v>
      </c>
      <c r="O504" s="422">
        <v>7110.21559</v>
      </c>
    </row>
    <row r="505" spans="1:15" ht="16.5" customHeight="1">
      <c r="A505" s="430"/>
      <c r="B505" s="429"/>
      <c r="C505" s="428"/>
      <c r="D505" s="427"/>
      <c r="E505" s="427"/>
      <c r="F505" s="427"/>
      <c r="G505" s="650" t="s">
        <v>858</v>
      </c>
      <c r="H505" s="650"/>
      <c r="I505" s="424">
        <v>918</v>
      </c>
      <c r="J505" s="426">
        <v>114</v>
      </c>
      <c r="K505" s="425">
        <v>920348</v>
      </c>
      <c r="L505" s="424">
        <v>500</v>
      </c>
      <c r="M505" s="423">
        <f>23521.57003-7123.05529</f>
        <v>16398.51474</v>
      </c>
      <c r="N505" s="423">
        <v>0</v>
      </c>
      <c r="O505" s="422">
        <v>7110.21559</v>
      </c>
    </row>
    <row r="506" spans="1:15" ht="26.25" customHeight="1">
      <c r="A506" s="430"/>
      <c r="B506" s="429"/>
      <c r="C506" s="428"/>
      <c r="D506" s="427"/>
      <c r="E506" s="427"/>
      <c r="F506" s="645" t="s">
        <v>904</v>
      </c>
      <c r="G506" s="645"/>
      <c r="H506" s="645"/>
      <c r="I506" s="424">
        <v>918</v>
      </c>
      <c r="J506" s="426">
        <v>114</v>
      </c>
      <c r="K506" s="425">
        <v>920360</v>
      </c>
      <c r="L506" s="424">
        <v>0</v>
      </c>
      <c r="M506" s="423">
        <v>96.10584</v>
      </c>
      <c r="N506" s="423">
        <v>0</v>
      </c>
      <c r="O506" s="422">
        <v>0</v>
      </c>
    </row>
    <row r="507" spans="1:15" ht="16.5" customHeight="1">
      <c r="A507" s="430"/>
      <c r="B507" s="429"/>
      <c r="C507" s="428"/>
      <c r="D507" s="427"/>
      <c r="E507" s="427"/>
      <c r="F507" s="427"/>
      <c r="G507" s="650" t="s">
        <v>858</v>
      </c>
      <c r="H507" s="650"/>
      <c r="I507" s="424">
        <v>918</v>
      </c>
      <c r="J507" s="426">
        <v>114</v>
      </c>
      <c r="K507" s="425">
        <v>920360</v>
      </c>
      <c r="L507" s="424">
        <v>500</v>
      </c>
      <c r="M507" s="423">
        <v>96.10584</v>
      </c>
      <c r="N507" s="423">
        <v>0</v>
      </c>
      <c r="O507" s="422">
        <v>0</v>
      </c>
    </row>
    <row r="508" spans="1:15" ht="16.5" customHeight="1">
      <c r="A508" s="430"/>
      <c r="B508" s="429"/>
      <c r="C508" s="428"/>
      <c r="D508" s="645" t="s">
        <v>903</v>
      </c>
      <c r="E508" s="645"/>
      <c r="F508" s="645"/>
      <c r="G508" s="645"/>
      <c r="H508" s="645"/>
      <c r="I508" s="424">
        <v>918</v>
      </c>
      <c r="J508" s="426">
        <v>114</v>
      </c>
      <c r="K508" s="425">
        <v>930000</v>
      </c>
      <c r="L508" s="424">
        <v>0</v>
      </c>
      <c r="M508" s="423">
        <v>3614.53338</v>
      </c>
      <c r="N508" s="423">
        <v>2930.9056399999995</v>
      </c>
      <c r="O508" s="422">
        <v>0</v>
      </c>
    </row>
    <row r="509" spans="1:15" ht="16.5" customHeight="1">
      <c r="A509" s="430"/>
      <c r="B509" s="429"/>
      <c r="C509" s="428"/>
      <c r="D509" s="427"/>
      <c r="E509" s="645" t="s">
        <v>866</v>
      </c>
      <c r="F509" s="645"/>
      <c r="G509" s="645"/>
      <c r="H509" s="645"/>
      <c r="I509" s="424">
        <v>918</v>
      </c>
      <c r="J509" s="426">
        <v>114</v>
      </c>
      <c r="K509" s="425">
        <v>939900</v>
      </c>
      <c r="L509" s="424">
        <v>0</v>
      </c>
      <c r="M509" s="423">
        <v>3614.53338</v>
      </c>
      <c r="N509" s="423">
        <v>2930.9056399999995</v>
      </c>
      <c r="O509" s="422">
        <v>0</v>
      </c>
    </row>
    <row r="510" spans="1:15" ht="16.5" customHeight="1">
      <c r="A510" s="430"/>
      <c r="B510" s="429"/>
      <c r="C510" s="428"/>
      <c r="D510" s="427"/>
      <c r="E510" s="427"/>
      <c r="F510" s="645" t="s">
        <v>969</v>
      </c>
      <c r="G510" s="645"/>
      <c r="H510" s="645"/>
      <c r="I510" s="424">
        <v>918</v>
      </c>
      <c r="J510" s="426">
        <v>114</v>
      </c>
      <c r="K510" s="425">
        <v>939912</v>
      </c>
      <c r="L510" s="424">
        <v>0</v>
      </c>
      <c r="M510" s="423">
        <v>3614.53338</v>
      </c>
      <c r="N510" s="423">
        <v>2930.9056399999995</v>
      </c>
      <c r="O510" s="422">
        <v>0</v>
      </c>
    </row>
    <row r="511" spans="1:15" ht="16.5" customHeight="1">
      <c r="A511" s="430"/>
      <c r="B511" s="429"/>
      <c r="C511" s="428"/>
      <c r="D511" s="427"/>
      <c r="E511" s="427"/>
      <c r="F511" s="427"/>
      <c r="G511" s="650" t="s">
        <v>861</v>
      </c>
      <c r="H511" s="650"/>
      <c r="I511" s="424">
        <v>918</v>
      </c>
      <c r="J511" s="426">
        <v>114</v>
      </c>
      <c r="K511" s="425">
        <v>939912</v>
      </c>
      <c r="L511" s="424">
        <v>1</v>
      </c>
      <c r="M511" s="423">
        <v>3614.53338</v>
      </c>
      <c r="N511" s="423">
        <v>2930.9056399999995</v>
      </c>
      <c r="O511" s="422">
        <v>0</v>
      </c>
    </row>
    <row r="512" spans="1:15" ht="16.5" customHeight="1">
      <c r="A512" s="430"/>
      <c r="B512" s="429"/>
      <c r="C512" s="649" t="s">
        <v>229</v>
      </c>
      <c r="D512" s="649"/>
      <c r="E512" s="649"/>
      <c r="F512" s="649"/>
      <c r="G512" s="649"/>
      <c r="H512" s="649"/>
      <c r="I512" s="424">
        <v>918</v>
      </c>
      <c r="J512" s="426">
        <v>501</v>
      </c>
      <c r="K512" s="425">
        <v>0</v>
      </c>
      <c r="L512" s="424">
        <v>0</v>
      </c>
      <c r="M512" s="423">
        <v>148872</v>
      </c>
      <c r="N512" s="423">
        <v>0</v>
      </c>
      <c r="O512" s="422">
        <v>0</v>
      </c>
    </row>
    <row r="513" spans="1:15" ht="16.5" customHeight="1">
      <c r="A513" s="430"/>
      <c r="B513" s="429"/>
      <c r="C513" s="428"/>
      <c r="D513" s="645" t="s">
        <v>948</v>
      </c>
      <c r="E513" s="645"/>
      <c r="F513" s="645"/>
      <c r="G513" s="645"/>
      <c r="H513" s="645"/>
      <c r="I513" s="424">
        <v>918</v>
      </c>
      <c r="J513" s="426">
        <v>501</v>
      </c>
      <c r="K513" s="425">
        <v>3500000</v>
      </c>
      <c r="L513" s="424">
        <v>0</v>
      </c>
      <c r="M513" s="423">
        <v>148872</v>
      </c>
      <c r="N513" s="423">
        <v>0</v>
      </c>
      <c r="O513" s="422">
        <v>0</v>
      </c>
    </row>
    <row r="514" spans="1:15" ht="42.75" customHeight="1">
      <c r="A514" s="430"/>
      <c r="B514" s="429"/>
      <c r="C514" s="428"/>
      <c r="D514" s="427"/>
      <c r="E514" s="645" t="s">
        <v>945</v>
      </c>
      <c r="F514" s="645"/>
      <c r="G514" s="645"/>
      <c r="H514" s="645"/>
      <c r="I514" s="424">
        <v>918</v>
      </c>
      <c r="J514" s="426">
        <v>501</v>
      </c>
      <c r="K514" s="425">
        <v>3500200</v>
      </c>
      <c r="L514" s="424">
        <v>0</v>
      </c>
      <c r="M514" s="423">
        <v>148872</v>
      </c>
      <c r="N514" s="423">
        <v>0</v>
      </c>
      <c r="O514" s="422">
        <v>0</v>
      </c>
    </row>
    <row r="515" spans="1:15" ht="16.5" customHeight="1">
      <c r="A515" s="430"/>
      <c r="B515" s="429"/>
      <c r="C515" s="428"/>
      <c r="D515" s="427"/>
      <c r="E515" s="427"/>
      <c r="F515" s="645" t="s">
        <v>968</v>
      </c>
      <c r="G515" s="645"/>
      <c r="H515" s="645"/>
      <c r="I515" s="424">
        <v>918</v>
      </c>
      <c r="J515" s="426">
        <v>501</v>
      </c>
      <c r="K515" s="425">
        <v>3500202</v>
      </c>
      <c r="L515" s="424">
        <v>0</v>
      </c>
      <c r="M515" s="423">
        <v>148872</v>
      </c>
      <c r="N515" s="423">
        <v>0</v>
      </c>
      <c r="O515" s="422">
        <v>0</v>
      </c>
    </row>
    <row r="516" spans="1:15" ht="16.5" customHeight="1">
      <c r="A516" s="430"/>
      <c r="B516" s="429"/>
      <c r="C516" s="428"/>
      <c r="D516" s="427"/>
      <c r="E516" s="427"/>
      <c r="F516" s="427"/>
      <c r="G516" s="650" t="s">
        <v>858</v>
      </c>
      <c r="H516" s="650"/>
      <c r="I516" s="424">
        <v>918</v>
      </c>
      <c r="J516" s="426">
        <v>501</v>
      </c>
      <c r="K516" s="425">
        <v>3500202</v>
      </c>
      <c r="L516" s="424">
        <v>500</v>
      </c>
      <c r="M516" s="423">
        <v>148872</v>
      </c>
      <c r="N516" s="423">
        <v>0</v>
      </c>
      <c r="O516" s="422">
        <v>0</v>
      </c>
    </row>
    <row r="517" spans="1:15" ht="16.5" customHeight="1">
      <c r="A517" s="430"/>
      <c r="B517" s="429"/>
      <c r="C517" s="649" t="s">
        <v>214</v>
      </c>
      <c r="D517" s="649"/>
      <c r="E517" s="649"/>
      <c r="F517" s="649"/>
      <c r="G517" s="649"/>
      <c r="H517" s="649"/>
      <c r="I517" s="424">
        <v>918</v>
      </c>
      <c r="J517" s="426">
        <v>904</v>
      </c>
      <c r="K517" s="425">
        <v>0</v>
      </c>
      <c r="L517" s="424">
        <v>0</v>
      </c>
      <c r="M517" s="423">
        <v>17300</v>
      </c>
      <c r="N517" s="423">
        <v>0</v>
      </c>
      <c r="O517" s="422">
        <v>0</v>
      </c>
    </row>
    <row r="518" spans="1:15" ht="27" customHeight="1">
      <c r="A518" s="430"/>
      <c r="B518" s="429"/>
      <c r="C518" s="428"/>
      <c r="D518" s="645" t="s">
        <v>878</v>
      </c>
      <c r="E518" s="645"/>
      <c r="F518" s="645"/>
      <c r="G518" s="645"/>
      <c r="H518" s="645"/>
      <c r="I518" s="424">
        <v>918</v>
      </c>
      <c r="J518" s="426">
        <v>904</v>
      </c>
      <c r="K518" s="425">
        <v>1020000</v>
      </c>
      <c r="L518" s="424">
        <v>0</v>
      </c>
      <c r="M518" s="423">
        <v>17300</v>
      </c>
      <c r="N518" s="423">
        <v>0</v>
      </c>
      <c r="O518" s="422">
        <v>0</v>
      </c>
    </row>
    <row r="519" spans="1:15" ht="61.5" customHeight="1">
      <c r="A519" s="430"/>
      <c r="B519" s="429"/>
      <c r="C519" s="428"/>
      <c r="D519" s="427"/>
      <c r="E519" s="645" t="s">
        <v>877</v>
      </c>
      <c r="F519" s="645"/>
      <c r="G519" s="645"/>
      <c r="H519" s="645"/>
      <c r="I519" s="424">
        <v>918</v>
      </c>
      <c r="J519" s="426">
        <v>904</v>
      </c>
      <c r="K519" s="425">
        <v>1020100</v>
      </c>
      <c r="L519" s="424">
        <v>0</v>
      </c>
      <c r="M519" s="423">
        <v>17300</v>
      </c>
      <c r="N519" s="423">
        <v>0</v>
      </c>
      <c r="O519" s="422">
        <v>0</v>
      </c>
    </row>
    <row r="520" spans="1:15" ht="30" customHeight="1">
      <c r="A520" s="430"/>
      <c r="B520" s="429"/>
      <c r="C520" s="428"/>
      <c r="D520" s="427"/>
      <c r="E520" s="427"/>
      <c r="F520" s="645" t="s">
        <v>967</v>
      </c>
      <c r="G520" s="645"/>
      <c r="H520" s="645"/>
      <c r="I520" s="424">
        <v>918</v>
      </c>
      <c r="J520" s="426">
        <v>904</v>
      </c>
      <c r="K520" s="425">
        <v>1020111</v>
      </c>
      <c r="L520" s="424">
        <v>0</v>
      </c>
      <c r="M520" s="423">
        <v>17300</v>
      </c>
      <c r="N520" s="423">
        <v>0</v>
      </c>
      <c r="O520" s="422">
        <v>0</v>
      </c>
    </row>
    <row r="521" spans="1:15" ht="15.75" customHeight="1">
      <c r="A521" s="430"/>
      <c r="B521" s="429"/>
      <c r="C521" s="428"/>
      <c r="D521" s="427"/>
      <c r="E521" s="427"/>
      <c r="F521" s="427"/>
      <c r="G521" s="650" t="s">
        <v>875</v>
      </c>
      <c r="H521" s="650"/>
      <c r="I521" s="424">
        <v>918</v>
      </c>
      <c r="J521" s="426">
        <v>904</v>
      </c>
      <c r="K521" s="425">
        <v>1020111</v>
      </c>
      <c r="L521" s="424">
        <v>3</v>
      </c>
      <c r="M521" s="423">
        <v>17300</v>
      </c>
      <c r="N521" s="423">
        <v>0</v>
      </c>
      <c r="O521" s="422">
        <v>0</v>
      </c>
    </row>
    <row r="522" spans="1:15" ht="15.75" customHeight="1">
      <c r="A522" s="430"/>
      <c r="B522" s="429"/>
      <c r="C522" s="649" t="s">
        <v>206</v>
      </c>
      <c r="D522" s="649"/>
      <c r="E522" s="649"/>
      <c r="F522" s="649"/>
      <c r="G522" s="649"/>
      <c r="H522" s="649"/>
      <c r="I522" s="424">
        <v>918</v>
      </c>
      <c r="J522" s="426">
        <v>1006</v>
      </c>
      <c r="K522" s="425">
        <v>0</v>
      </c>
      <c r="L522" s="424">
        <v>0</v>
      </c>
      <c r="M522" s="423">
        <v>889.4441899999999</v>
      </c>
      <c r="N522" s="423">
        <v>0</v>
      </c>
      <c r="O522" s="422">
        <v>0</v>
      </c>
    </row>
    <row r="523" spans="1:15" ht="32.25" customHeight="1">
      <c r="A523" s="430"/>
      <c r="B523" s="429"/>
      <c r="C523" s="428"/>
      <c r="D523" s="645" t="s">
        <v>863</v>
      </c>
      <c r="E523" s="645"/>
      <c r="F523" s="645"/>
      <c r="G523" s="645"/>
      <c r="H523" s="645"/>
      <c r="I523" s="424">
        <v>918</v>
      </c>
      <c r="J523" s="426">
        <v>1006</v>
      </c>
      <c r="K523" s="425">
        <v>5140000</v>
      </c>
      <c r="L523" s="424">
        <v>0</v>
      </c>
      <c r="M523" s="423">
        <v>889.4441899999999</v>
      </c>
      <c r="N523" s="423">
        <v>0</v>
      </c>
      <c r="O523" s="422">
        <v>0</v>
      </c>
    </row>
    <row r="524" spans="1:15" ht="30.75" customHeight="1">
      <c r="A524" s="430"/>
      <c r="B524" s="429"/>
      <c r="C524" s="428"/>
      <c r="D524" s="427"/>
      <c r="E524" s="645" t="s">
        <v>966</v>
      </c>
      <c r="F524" s="645"/>
      <c r="G524" s="645"/>
      <c r="H524" s="645"/>
      <c r="I524" s="424">
        <v>918</v>
      </c>
      <c r="J524" s="426">
        <v>1006</v>
      </c>
      <c r="K524" s="425">
        <v>5140500</v>
      </c>
      <c r="L524" s="424">
        <v>0</v>
      </c>
      <c r="M524" s="423">
        <v>889.4441899999999</v>
      </c>
      <c r="N524" s="423">
        <v>0</v>
      </c>
      <c r="O524" s="422">
        <v>0</v>
      </c>
    </row>
    <row r="525" spans="1:15" ht="59.25" customHeight="1">
      <c r="A525" s="430"/>
      <c r="B525" s="429"/>
      <c r="C525" s="428"/>
      <c r="D525" s="427"/>
      <c r="E525" s="427"/>
      <c r="F525" s="645" t="s">
        <v>965</v>
      </c>
      <c r="G525" s="645"/>
      <c r="H525" s="645"/>
      <c r="I525" s="424">
        <v>918</v>
      </c>
      <c r="J525" s="426">
        <v>1006</v>
      </c>
      <c r="K525" s="425">
        <v>5140501</v>
      </c>
      <c r="L525" s="424">
        <v>0</v>
      </c>
      <c r="M525" s="423">
        <v>889.4441899999999</v>
      </c>
      <c r="N525" s="423">
        <v>0</v>
      </c>
      <c r="O525" s="422">
        <v>0</v>
      </c>
    </row>
    <row r="526" spans="1:15" ht="17.25" customHeight="1">
      <c r="A526" s="430"/>
      <c r="B526" s="429"/>
      <c r="C526" s="428"/>
      <c r="D526" s="427"/>
      <c r="E526" s="427"/>
      <c r="F526" s="427"/>
      <c r="G526" s="650" t="s">
        <v>964</v>
      </c>
      <c r="H526" s="650"/>
      <c r="I526" s="424">
        <v>918</v>
      </c>
      <c r="J526" s="426">
        <v>1006</v>
      </c>
      <c r="K526" s="425">
        <v>5140501</v>
      </c>
      <c r="L526" s="424">
        <v>19</v>
      </c>
      <c r="M526" s="423">
        <v>889.4441899999999</v>
      </c>
      <c r="N526" s="423">
        <v>0</v>
      </c>
      <c r="O526" s="422">
        <v>0</v>
      </c>
    </row>
    <row r="527" spans="1:15" ht="42.75" customHeight="1">
      <c r="A527" s="436" t="s">
        <v>1507</v>
      </c>
      <c r="B527" s="657" t="s">
        <v>963</v>
      </c>
      <c r="C527" s="657"/>
      <c r="D527" s="657"/>
      <c r="E527" s="657"/>
      <c r="F527" s="657"/>
      <c r="G527" s="657"/>
      <c r="H527" s="657"/>
      <c r="I527" s="433">
        <v>922</v>
      </c>
      <c r="J527" s="435">
        <v>0</v>
      </c>
      <c r="K527" s="434">
        <v>0</v>
      </c>
      <c r="L527" s="433">
        <v>0</v>
      </c>
      <c r="M527" s="432">
        <f aca="true" t="shared" si="2" ref="M527:M532">36985.07985-36885.07985</f>
        <v>100</v>
      </c>
      <c r="N527" s="432">
        <v>0</v>
      </c>
      <c r="O527" s="431">
        <v>0</v>
      </c>
    </row>
    <row r="528" spans="1:15" ht="14.25" customHeight="1">
      <c r="A528" s="430"/>
      <c r="B528" s="429"/>
      <c r="C528" s="649" t="s">
        <v>229</v>
      </c>
      <c r="D528" s="649"/>
      <c r="E528" s="649"/>
      <c r="F528" s="649"/>
      <c r="G528" s="649"/>
      <c r="H528" s="649"/>
      <c r="I528" s="424">
        <v>922</v>
      </c>
      <c r="J528" s="426">
        <v>502</v>
      </c>
      <c r="K528" s="425">
        <v>0</v>
      </c>
      <c r="L528" s="424">
        <v>0</v>
      </c>
      <c r="M528" s="423">
        <f t="shared" si="2"/>
        <v>100</v>
      </c>
      <c r="N528" s="423">
        <v>0</v>
      </c>
      <c r="O528" s="422">
        <v>0</v>
      </c>
    </row>
    <row r="529" spans="1:15" ht="14.25" customHeight="1">
      <c r="A529" s="430"/>
      <c r="B529" s="429"/>
      <c r="C529" s="428"/>
      <c r="D529" s="645" t="s">
        <v>948</v>
      </c>
      <c r="E529" s="645"/>
      <c r="F529" s="645"/>
      <c r="G529" s="645"/>
      <c r="H529" s="645"/>
      <c r="I529" s="424">
        <v>922</v>
      </c>
      <c r="J529" s="426">
        <v>502</v>
      </c>
      <c r="K529" s="425">
        <v>3500000</v>
      </c>
      <c r="L529" s="424">
        <v>0</v>
      </c>
      <c r="M529" s="423">
        <f t="shared" si="2"/>
        <v>100</v>
      </c>
      <c r="N529" s="423">
        <v>0</v>
      </c>
      <c r="O529" s="422">
        <v>0</v>
      </c>
    </row>
    <row r="530" spans="1:15" ht="46.5" customHeight="1">
      <c r="A530" s="430"/>
      <c r="B530" s="429"/>
      <c r="C530" s="428"/>
      <c r="D530" s="427"/>
      <c r="E530" s="645" t="s">
        <v>947</v>
      </c>
      <c r="F530" s="645"/>
      <c r="G530" s="645"/>
      <c r="H530" s="645"/>
      <c r="I530" s="424">
        <v>922</v>
      </c>
      <c r="J530" s="426">
        <v>502</v>
      </c>
      <c r="K530" s="425">
        <v>3500100</v>
      </c>
      <c r="L530" s="424">
        <v>0</v>
      </c>
      <c r="M530" s="423">
        <f t="shared" si="2"/>
        <v>100</v>
      </c>
      <c r="N530" s="423">
        <v>0</v>
      </c>
      <c r="O530" s="422">
        <v>0</v>
      </c>
    </row>
    <row r="531" spans="1:15" ht="32.25" customHeight="1">
      <c r="A531" s="430"/>
      <c r="B531" s="429"/>
      <c r="C531" s="428"/>
      <c r="D531" s="427"/>
      <c r="E531" s="427"/>
      <c r="F531" s="645" t="s">
        <v>962</v>
      </c>
      <c r="G531" s="645"/>
      <c r="H531" s="645"/>
      <c r="I531" s="424">
        <v>922</v>
      </c>
      <c r="J531" s="426">
        <v>502</v>
      </c>
      <c r="K531" s="425">
        <v>3500102</v>
      </c>
      <c r="L531" s="424">
        <v>0</v>
      </c>
      <c r="M531" s="423">
        <f t="shared" si="2"/>
        <v>100</v>
      </c>
      <c r="N531" s="423">
        <v>0</v>
      </c>
      <c r="O531" s="422">
        <v>0</v>
      </c>
    </row>
    <row r="532" spans="1:15" ht="14.25" customHeight="1">
      <c r="A532" s="430"/>
      <c r="B532" s="429"/>
      <c r="C532" s="428"/>
      <c r="D532" s="427"/>
      <c r="E532" s="427"/>
      <c r="F532" s="427"/>
      <c r="G532" s="650" t="s">
        <v>914</v>
      </c>
      <c r="H532" s="650"/>
      <c r="I532" s="424">
        <v>922</v>
      </c>
      <c r="J532" s="426">
        <v>502</v>
      </c>
      <c r="K532" s="425">
        <v>3500102</v>
      </c>
      <c r="L532" s="424">
        <v>6</v>
      </c>
      <c r="M532" s="423">
        <f t="shared" si="2"/>
        <v>100</v>
      </c>
      <c r="N532" s="423">
        <v>0</v>
      </c>
      <c r="O532" s="422">
        <v>0</v>
      </c>
    </row>
    <row r="533" spans="1:15" ht="30.75" customHeight="1">
      <c r="A533" s="436" t="s">
        <v>1508</v>
      </c>
      <c r="B533" s="657" t="s">
        <v>961</v>
      </c>
      <c r="C533" s="657"/>
      <c r="D533" s="657"/>
      <c r="E533" s="657"/>
      <c r="F533" s="657"/>
      <c r="G533" s="657"/>
      <c r="H533" s="657"/>
      <c r="I533" s="433">
        <v>926</v>
      </c>
      <c r="J533" s="435">
        <v>0</v>
      </c>
      <c r="K533" s="434">
        <v>0</v>
      </c>
      <c r="L533" s="433">
        <v>0</v>
      </c>
      <c r="M533" s="432">
        <v>6618.015</v>
      </c>
      <c r="N533" s="432">
        <v>4262.947</v>
      </c>
      <c r="O533" s="431">
        <v>0</v>
      </c>
    </row>
    <row r="534" spans="1:15" ht="43.5" customHeight="1">
      <c r="A534" s="430"/>
      <c r="B534" s="429"/>
      <c r="C534" s="649" t="s">
        <v>845</v>
      </c>
      <c r="D534" s="649"/>
      <c r="E534" s="649"/>
      <c r="F534" s="649"/>
      <c r="G534" s="649"/>
      <c r="H534" s="649"/>
      <c r="I534" s="424">
        <v>926</v>
      </c>
      <c r="J534" s="426">
        <v>104</v>
      </c>
      <c r="K534" s="425">
        <v>0</v>
      </c>
      <c r="L534" s="424">
        <v>0</v>
      </c>
      <c r="M534" s="423">
        <v>6618.015</v>
      </c>
      <c r="N534" s="423">
        <v>4262.947</v>
      </c>
      <c r="O534" s="422">
        <v>0</v>
      </c>
    </row>
    <row r="535" spans="1:15" ht="16.5" customHeight="1">
      <c r="A535" s="430"/>
      <c r="B535" s="429"/>
      <c r="C535" s="428"/>
      <c r="D535" s="645" t="s">
        <v>860</v>
      </c>
      <c r="E535" s="645"/>
      <c r="F535" s="645"/>
      <c r="G535" s="645"/>
      <c r="H535" s="645"/>
      <c r="I535" s="424">
        <v>926</v>
      </c>
      <c r="J535" s="426">
        <v>104</v>
      </c>
      <c r="K535" s="425">
        <v>20000</v>
      </c>
      <c r="L535" s="424">
        <v>0</v>
      </c>
      <c r="M535" s="423">
        <v>6618.015</v>
      </c>
      <c r="N535" s="423">
        <v>4262.947</v>
      </c>
      <c r="O535" s="422">
        <v>0</v>
      </c>
    </row>
    <row r="536" spans="1:15" ht="16.5" customHeight="1">
      <c r="A536" s="430"/>
      <c r="B536" s="429"/>
      <c r="C536" s="428"/>
      <c r="D536" s="427"/>
      <c r="E536" s="645" t="s">
        <v>859</v>
      </c>
      <c r="F536" s="645"/>
      <c r="G536" s="645"/>
      <c r="H536" s="645"/>
      <c r="I536" s="424">
        <v>926</v>
      </c>
      <c r="J536" s="426">
        <v>104</v>
      </c>
      <c r="K536" s="425">
        <v>20400</v>
      </c>
      <c r="L536" s="424">
        <v>0</v>
      </c>
      <c r="M536" s="423">
        <v>6618.015</v>
      </c>
      <c r="N536" s="423">
        <v>4262.947</v>
      </c>
      <c r="O536" s="422">
        <v>0</v>
      </c>
    </row>
    <row r="537" spans="1:15" ht="30.75" customHeight="1">
      <c r="A537" s="430"/>
      <c r="B537" s="429"/>
      <c r="C537" s="428"/>
      <c r="D537" s="427"/>
      <c r="E537" s="427"/>
      <c r="F537" s="645" t="s">
        <v>960</v>
      </c>
      <c r="G537" s="645"/>
      <c r="H537" s="645"/>
      <c r="I537" s="424">
        <v>926</v>
      </c>
      <c r="J537" s="426">
        <v>104</v>
      </c>
      <c r="K537" s="425">
        <v>20425</v>
      </c>
      <c r="L537" s="424">
        <v>0</v>
      </c>
      <c r="M537" s="423">
        <v>6618.015</v>
      </c>
      <c r="N537" s="423">
        <v>4262.947</v>
      </c>
      <c r="O537" s="422">
        <v>0</v>
      </c>
    </row>
    <row r="538" spans="1:15" ht="15" customHeight="1">
      <c r="A538" s="430"/>
      <c r="B538" s="429"/>
      <c r="C538" s="428"/>
      <c r="D538" s="427"/>
      <c r="E538" s="427"/>
      <c r="F538" s="427"/>
      <c r="G538" s="650" t="s">
        <v>858</v>
      </c>
      <c r="H538" s="650"/>
      <c r="I538" s="424">
        <v>926</v>
      </c>
      <c r="J538" s="426">
        <v>104</v>
      </c>
      <c r="K538" s="425">
        <v>20425</v>
      </c>
      <c r="L538" s="424">
        <v>500</v>
      </c>
      <c r="M538" s="423">
        <v>6618.015</v>
      </c>
      <c r="N538" s="423">
        <v>4262.947</v>
      </c>
      <c r="O538" s="422">
        <v>0</v>
      </c>
    </row>
    <row r="539" spans="1:15" ht="32.25" customHeight="1">
      <c r="A539" s="436" t="s">
        <v>1509</v>
      </c>
      <c r="B539" s="657" t="s">
        <v>1326</v>
      </c>
      <c r="C539" s="657"/>
      <c r="D539" s="657"/>
      <c r="E539" s="657"/>
      <c r="F539" s="657"/>
      <c r="G539" s="657"/>
      <c r="H539" s="657"/>
      <c r="I539" s="433">
        <v>927</v>
      </c>
      <c r="J539" s="435">
        <v>0</v>
      </c>
      <c r="K539" s="434">
        <v>0</v>
      </c>
      <c r="L539" s="433">
        <v>0</v>
      </c>
      <c r="M539" s="432">
        <f>631460.53116-9800-3370.21012-59626.2047</f>
        <v>558664.1163400001</v>
      </c>
      <c r="N539" s="432">
        <v>31787.30644</v>
      </c>
      <c r="O539" s="431">
        <v>306.62342</v>
      </c>
    </row>
    <row r="540" spans="1:15" ht="45.75" customHeight="1">
      <c r="A540" s="430"/>
      <c r="B540" s="429"/>
      <c r="C540" s="649" t="s">
        <v>845</v>
      </c>
      <c r="D540" s="649"/>
      <c r="E540" s="649"/>
      <c r="F540" s="649"/>
      <c r="G540" s="649"/>
      <c r="H540" s="649"/>
      <c r="I540" s="424">
        <v>927</v>
      </c>
      <c r="J540" s="426">
        <v>104</v>
      </c>
      <c r="K540" s="425">
        <v>0</v>
      </c>
      <c r="L540" s="424">
        <v>0</v>
      </c>
      <c r="M540" s="423">
        <v>17849.233000000004</v>
      </c>
      <c r="N540" s="423">
        <v>12736.471</v>
      </c>
      <c r="O540" s="422">
        <v>0</v>
      </c>
    </row>
    <row r="541" spans="1:15" ht="13.5" customHeight="1">
      <c r="A541" s="430"/>
      <c r="B541" s="429"/>
      <c r="C541" s="428"/>
      <c r="D541" s="645" t="s">
        <v>860</v>
      </c>
      <c r="E541" s="645"/>
      <c r="F541" s="645"/>
      <c r="G541" s="645"/>
      <c r="H541" s="645"/>
      <c r="I541" s="424">
        <v>927</v>
      </c>
      <c r="J541" s="426">
        <v>104</v>
      </c>
      <c r="K541" s="425">
        <v>20000</v>
      </c>
      <c r="L541" s="424">
        <v>0</v>
      </c>
      <c r="M541" s="423">
        <v>17849.233000000004</v>
      </c>
      <c r="N541" s="423">
        <v>12736.471</v>
      </c>
      <c r="O541" s="422">
        <v>0</v>
      </c>
    </row>
    <row r="542" spans="1:15" ht="13.5" customHeight="1">
      <c r="A542" s="430"/>
      <c r="B542" s="429"/>
      <c r="C542" s="428"/>
      <c r="D542" s="427"/>
      <c r="E542" s="645" t="s">
        <v>859</v>
      </c>
      <c r="F542" s="645"/>
      <c r="G542" s="645"/>
      <c r="H542" s="645"/>
      <c r="I542" s="424">
        <v>927</v>
      </c>
      <c r="J542" s="426">
        <v>104</v>
      </c>
      <c r="K542" s="425">
        <v>20400</v>
      </c>
      <c r="L542" s="424">
        <v>0</v>
      </c>
      <c r="M542" s="423">
        <v>17849.233000000004</v>
      </c>
      <c r="N542" s="423">
        <v>12736.471</v>
      </c>
      <c r="O542" s="422">
        <v>0</v>
      </c>
    </row>
    <row r="543" spans="1:15" ht="28.5" customHeight="1">
      <c r="A543" s="430"/>
      <c r="B543" s="429"/>
      <c r="C543" s="428"/>
      <c r="D543" s="427"/>
      <c r="E543" s="427"/>
      <c r="F543" s="645" t="s">
        <v>1326</v>
      </c>
      <c r="G543" s="645"/>
      <c r="H543" s="645"/>
      <c r="I543" s="424">
        <v>927</v>
      </c>
      <c r="J543" s="426">
        <v>104</v>
      </c>
      <c r="K543" s="425">
        <v>20407</v>
      </c>
      <c r="L543" s="424">
        <v>0</v>
      </c>
      <c r="M543" s="423">
        <v>17849.233000000004</v>
      </c>
      <c r="N543" s="423">
        <v>12736.471</v>
      </c>
      <c r="O543" s="422">
        <v>0</v>
      </c>
    </row>
    <row r="544" spans="1:15" ht="18" customHeight="1">
      <c r="A544" s="430"/>
      <c r="B544" s="429"/>
      <c r="C544" s="428"/>
      <c r="D544" s="427"/>
      <c r="E544" s="427"/>
      <c r="F544" s="427"/>
      <c r="G544" s="650" t="s">
        <v>858</v>
      </c>
      <c r="H544" s="650"/>
      <c r="I544" s="424">
        <v>927</v>
      </c>
      <c r="J544" s="426">
        <v>104</v>
      </c>
      <c r="K544" s="425">
        <v>20407</v>
      </c>
      <c r="L544" s="424">
        <v>500</v>
      </c>
      <c r="M544" s="423">
        <v>17849.233000000004</v>
      </c>
      <c r="N544" s="423">
        <v>12736.471</v>
      </c>
      <c r="O544" s="422">
        <v>0</v>
      </c>
    </row>
    <row r="545" spans="1:15" ht="18" customHeight="1">
      <c r="A545" s="430"/>
      <c r="B545" s="429"/>
      <c r="C545" s="649" t="s">
        <v>841</v>
      </c>
      <c r="D545" s="649"/>
      <c r="E545" s="649"/>
      <c r="F545" s="649"/>
      <c r="G545" s="649"/>
      <c r="H545" s="649"/>
      <c r="I545" s="424">
        <v>927</v>
      </c>
      <c r="J545" s="426">
        <v>114</v>
      </c>
      <c r="K545" s="425">
        <v>0</v>
      </c>
      <c r="L545" s="424">
        <v>0</v>
      </c>
      <c r="M545" s="423">
        <f>59694.0984-9800-3370.21012</f>
        <v>46523.88828</v>
      </c>
      <c r="N545" s="423">
        <v>19050.835440000003</v>
      </c>
      <c r="O545" s="422">
        <v>306.51</v>
      </c>
    </row>
    <row r="546" spans="1:15" ht="29.25" customHeight="1">
      <c r="A546" s="430"/>
      <c r="B546" s="429"/>
      <c r="C546" s="428"/>
      <c r="D546" s="645" t="s">
        <v>906</v>
      </c>
      <c r="E546" s="645"/>
      <c r="F546" s="645"/>
      <c r="G546" s="645"/>
      <c r="H546" s="645"/>
      <c r="I546" s="424">
        <v>927</v>
      </c>
      <c r="J546" s="426">
        <v>114</v>
      </c>
      <c r="K546" s="425">
        <v>920000</v>
      </c>
      <c r="L546" s="424">
        <v>0</v>
      </c>
      <c r="M546" s="423">
        <f>31501.135-9800-3370.21012</f>
        <v>18330.92488</v>
      </c>
      <c r="N546" s="423">
        <v>0</v>
      </c>
      <c r="O546" s="422">
        <v>0</v>
      </c>
    </row>
    <row r="547" spans="1:15" ht="15.75" customHeight="1">
      <c r="A547" s="430"/>
      <c r="B547" s="429"/>
      <c r="C547" s="428"/>
      <c r="D547" s="427"/>
      <c r="E547" s="645" t="s">
        <v>905</v>
      </c>
      <c r="F547" s="645"/>
      <c r="G547" s="645"/>
      <c r="H547" s="645"/>
      <c r="I547" s="424">
        <v>927</v>
      </c>
      <c r="J547" s="426">
        <v>114</v>
      </c>
      <c r="K547" s="425">
        <v>920300</v>
      </c>
      <c r="L547" s="424">
        <v>0</v>
      </c>
      <c r="M547" s="423">
        <f>31501.135-9800-3370.21012</f>
        <v>18330.92488</v>
      </c>
      <c r="N547" s="423">
        <v>0</v>
      </c>
      <c r="O547" s="422">
        <v>0</v>
      </c>
    </row>
    <row r="548" spans="1:15" ht="60.75" customHeight="1">
      <c r="A548" s="430"/>
      <c r="B548" s="429"/>
      <c r="C548" s="428"/>
      <c r="D548" s="427"/>
      <c r="E548" s="427"/>
      <c r="F548" s="645" t="s">
        <v>959</v>
      </c>
      <c r="G548" s="645"/>
      <c r="H548" s="645"/>
      <c r="I548" s="424">
        <v>927</v>
      </c>
      <c r="J548" s="426">
        <v>114</v>
      </c>
      <c r="K548" s="425">
        <v>920377</v>
      </c>
      <c r="L548" s="424">
        <v>0</v>
      </c>
      <c r="M548" s="423">
        <v>14006.27</v>
      </c>
      <c r="N548" s="423">
        <v>0</v>
      </c>
      <c r="O548" s="422">
        <v>0</v>
      </c>
    </row>
    <row r="549" spans="1:15" ht="16.5" customHeight="1">
      <c r="A549" s="430"/>
      <c r="B549" s="429"/>
      <c r="C549" s="428"/>
      <c r="D549" s="427"/>
      <c r="E549" s="427"/>
      <c r="F549" s="427"/>
      <c r="G549" s="650" t="s">
        <v>909</v>
      </c>
      <c r="H549" s="650"/>
      <c r="I549" s="424">
        <v>927</v>
      </c>
      <c r="J549" s="426">
        <v>114</v>
      </c>
      <c r="K549" s="425">
        <v>920377</v>
      </c>
      <c r="L549" s="424">
        <v>18</v>
      </c>
      <c r="M549" s="423">
        <v>14006.27</v>
      </c>
      <c r="N549" s="423">
        <v>0</v>
      </c>
      <c r="O549" s="422">
        <v>0</v>
      </c>
    </row>
    <row r="550" spans="1:15" ht="45.75" customHeight="1">
      <c r="A550" s="430"/>
      <c r="B550" s="429"/>
      <c r="C550" s="428"/>
      <c r="D550" s="427"/>
      <c r="E550" s="427"/>
      <c r="F550" s="645" t="s">
        <v>958</v>
      </c>
      <c r="G550" s="645"/>
      <c r="H550" s="645"/>
      <c r="I550" s="424">
        <v>927</v>
      </c>
      <c r="J550" s="426">
        <v>114</v>
      </c>
      <c r="K550" s="425">
        <v>920378</v>
      </c>
      <c r="L550" s="424">
        <v>0</v>
      </c>
      <c r="M550" s="423">
        <f>14124.65488-9800</f>
        <v>4324.65488</v>
      </c>
      <c r="N550" s="423">
        <v>0</v>
      </c>
      <c r="O550" s="422">
        <v>0</v>
      </c>
    </row>
    <row r="551" spans="1:15" ht="17.25" customHeight="1">
      <c r="A551" s="430"/>
      <c r="B551" s="429"/>
      <c r="C551" s="428"/>
      <c r="D551" s="427"/>
      <c r="E551" s="427"/>
      <c r="F551" s="427"/>
      <c r="G551" s="650" t="s">
        <v>909</v>
      </c>
      <c r="H551" s="650"/>
      <c r="I551" s="424">
        <v>927</v>
      </c>
      <c r="J551" s="426">
        <v>114</v>
      </c>
      <c r="K551" s="425">
        <v>920378</v>
      </c>
      <c r="L551" s="424">
        <v>18</v>
      </c>
      <c r="M551" s="423">
        <f>14124.65488-9800</f>
        <v>4324.65488</v>
      </c>
      <c r="N551" s="423">
        <v>0</v>
      </c>
      <c r="O551" s="422">
        <v>0</v>
      </c>
    </row>
    <row r="552" spans="1:15" ht="17.25" customHeight="1">
      <c r="A552" s="430"/>
      <c r="B552" s="429"/>
      <c r="C552" s="428"/>
      <c r="D552" s="645" t="s">
        <v>903</v>
      </c>
      <c r="E552" s="645"/>
      <c r="F552" s="645"/>
      <c r="G552" s="645"/>
      <c r="H552" s="645"/>
      <c r="I552" s="424">
        <v>927</v>
      </c>
      <c r="J552" s="426">
        <v>114</v>
      </c>
      <c r="K552" s="425">
        <v>930000</v>
      </c>
      <c r="L552" s="424">
        <v>0</v>
      </c>
      <c r="M552" s="423">
        <v>28192.963400000004</v>
      </c>
      <c r="N552" s="423">
        <v>19050.835440000003</v>
      </c>
      <c r="O552" s="422">
        <v>306.51</v>
      </c>
    </row>
    <row r="553" spans="1:15" ht="17.25" customHeight="1">
      <c r="A553" s="430"/>
      <c r="B553" s="429"/>
      <c r="C553" s="428"/>
      <c r="D553" s="427"/>
      <c r="E553" s="645" t="s">
        <v>866</v>
      </c>
      <c r="F553" s="645"/>
      <c r="G553" s="645"/>
      <c r="H553" s="645"/>
      <c r="I553" s="424">
        <v>927</v>
      </c>
      <c r="J553" s="426">
        <v>114</v>
      </c>
      <c r="K553" s="425">
        <v>939900</v>
      </c>
      <c r="L553" s="424">
        <v>0</v>
      </c>
      <c r="M553" s="423">
        <v>28192.963400000004</v>
      </c>
      <c r="N553" s="423">
        <v>19050.835440000003</v>
      </c>
      <c r="O553" s="422">
        <v>306.51</v>
      </c>
    </row>
    <row r="554" spans="1:15" ht="27.75" customHeight="1">
      <c r="A554" s="430"/>
      <c r="B554" s="429"/>
      <c r="C554" s="428"/>
      <c r="D554" s="427"/>
      <c r="E554" s="427"/>
      <c r="F554" s="645" t="s">
        <v>957</v>
      </c>
      <c r="G554" s="645"/>
      <c r="H554" s="645"/>
      <c r="I554" s="424">
        <v>927</v>
      </c>
      <c r="J554" s="426">
        <v>114</v>
      </c>
      <c r="K554" s="425">
        <v>939904</v>
      </c>
      <c r="L554" s="424">
        <v>0</v>
      </c>
      <c r="M554" s="423">
        <v>28192.963400000004</v>
      </c>
      <c r="N554" s="423">
        <v>19050.835440000003</v>
      </c>
      <c r="O554" s="422">
        <v>306.51</v>
      </c>
    </row>
    <row r="555" spans="1:15" ht="15.75" customHeight="1">
      <c r="A555" s="430"/>
      <c r="B555" s="429"/>
      <c r="C555" s="428"/>
      <c r="D555" s="427"/>
      <c r="E555" s="427"/>
      <c r="F555" s="427"/>
      <c r="G555" s="650" t="s">
        <v>861</v>
      </c>
      <c r="H555" s="650"/>
      <c r="I555" s="424">
        <v>927</v>
      </c>
      <c r="J555" s="426">
        <v>114</v>
      </c>
      <c r="K555" s="425">
        <v>939904</v>
      </c>
      <c r="L555" s="424">
        <v>1</v>
      </c>
      <c r="M555" s="423">
        <v>28192.963400000004</v>
      </c>
      <c r="N555" s="423">
        <v>19050.835440000003</v>
      </c>
      <c r="O555" s="422">
        <v>306.51</v>
      </c>
    </row>
    <row r="556" spans="1:15" ht="15.75" customHeight="1">
      <c r="A556" s="430"/>
      <c r="B556" s="429"/>
      <c r="C556" s="649" t="s">
        <v>233</v>
      </c>
      <c r="D556" s="649"/>
      <c r="E556" s="649"/>
      <c r="F556" s="649"/>
      <c r="G556" s="649"/>
      <c r="H556" s="649"/>
      <c r="I556" s="424">
        <v>927</v>
      </c>
      <c r="J556" s="426">
        <v>407</v>
      </c>
      <c r="K556" s="425">
        <v>0</v>
      </c>
      <c r="L556" s="424">
        <v>0</v>
      </c>
      <c r="M556" s="423">
        <v>1715.9401799999998</v>
      </c>
      <c r="N556" s="423">
        <v>0</v>
      </c>
      <c r="O556" s="422">
        <v>0</v>
      </c>
    </row>
    <row r="557" spans="1:15" ht="15.75" customHeight="1">
      <c r="A557" s="430"/>
      <c r="B557" s="429"/>
      <c r="C557" s="428"/>
      <c r="D557" s="645" t="s">
        <v>956</v>
      </c>
      <c r="E557" s="645"/>
      <c r="F557" s="645"/>
      <c r="G557" s="645"/>
      <c r="H557" s="645"/>
      <c r="I557" s="424">
        <v>927</v>
      </c>
      <c r="J557" s="426">
        <v>407</v>
      </c>
      <c r="K557" s="425">
        <v>2920000</v>
      </c>
      <c r="L557" s="424">
        <v>0</v>
      </c>
      <c r="M557" s="423">
        <v>1715.9401799999998</v>
      </c>
      <c r="N557" s="423">
        <v>0</v>
      </c>
      <c r="O557" s="422">
        <v>0</v>
      </c>
    </row>
    <row r="558" spans="1:15" ht="32.25" customHeight="1">
      <c r="A558" s="430"/>
      <c r="B558" s="429"/>
      <c r="C558" s="428"/>
      <c r="D558" s="427"/>
      <c r="E558" s="645" t="s">
        <v>955</v>
      </c>
      <c r="F558" s="645"/>
      <c r="G558" s="645"/>
      <c r="H558" s="645"/>
      <c r="I558" s="424">
        <v>927</v>
      </c>
      <c r="J558" s="426">
        <v>407</v>
      </c>
      <c r="K558" s="425">
        <v>2920200</v>
      </c>
      <c r="L558" s="424">
        <v>0</v>
      </c>
      <c r="M558" s="423">
        <v>1715.9401799999998</v>
      </c>
      <c r="N558" s="423">
        <v>0</v>
      </c>
      <c r="O558" s="422">
        <v>0</v>
      </c>
    </row>
    <row r="559" spans="1:15" ht="14.25" customHeight="1">
      <c r="A559" s="430"/>
      <c r="B559" s="429"/>
      <c r="C559" s="428"/>
      <c r="D559" s="427"/>
      <c r="E559" s="427"/>
      <c r="F559" s="427"/>
      <c r="G559" s="650" t="s">
        <v>858</v>
      </c>
      <c r="H559" s="650"/>
      <c r="I559" s="424">
        <v>927</v>
      </c>
      <c r="J559" s="426">
        <v>407</v>
      </c>
      <c r="K559" s="425">
        <v>2920200</v>
      </c>
      <c r="L559" s="424">
        <v>500</v>
      </c>
      <c r="M559" s="423">
        <v>1715.9401799999998</v>
      </c>
      <c r="N559" s="423">
        <v>0</v>
      </c>
      <c r="O559" s="422">
        <v>0</v>
      </c>
    </row>
    <row r="560" spans="1:15" ht="14.25" customHeight="1">
      <c r="A560" s="430"/>
      <c r="B560" s="429"/>
      <c r="C560" s="649" t="s">
        <v>232</v>
      </c>
      <c r="D560" s="649"/>
      <c r="E560" s="649"/>
      <c r="F560" s="649"/>
      <c r="G560" s="649"/>
      <c r="H560" s="649"/>
      <c r="I560" s="424">
        <v>927</v>
      </c>
      <c r="J560" s="426">
        <v>408</v>
      </c>
      <c r="K560" s="425">
        <v>0</v>
      </c>
      <c r="L560" s="424">
        <v>0</v>
      </c>
      <c r="M560" s="423">
        <v>21809.73018</v>
      </c>
      <c r="N560" s="423">
        <v>0</v>
      </c>
      <c r="O560" s="422">
        <v>0</v>
      </c>
    </row>
    <row r="561" spans="1:15" ht="14.25" customHeight="1">
      <c r="A561" s="430"/>
      <c r="B561" s="429"/>
      <c r="C561" s="428"/>
      <c r="D561" s="645" t="s">
        <v>954</v>
      </c>
      <c r="E561" s="645"/>
      <c r="F561" s="645"/>
      <c r="G561" s="645"/>
      <c r="H561" s="645"/>
      <c r="I561" s="424">
        <v>927</v>
      </c>
      <c r="J561" s="426">
        <v>408</v>
      </c>
      <c r="K561" s="425">
        <v>3030000</v>
      </c>
      <c r="L561" s="424">
        <v>0</v>
      </c>
      <c r="M561" s="423">
        <v>21809.73018</v>
      </c>
      <c r="N561" s="423">
        <v>0</v>
      </c>
      <c r="O561" s="422">
        <v>0</v>
      </c>
    </row>
    <row r="562" spans="1:15" ht="14.25" customHeight="1">
      <c r="A562" s="430"/>
      <c r="B562" s="429"/>
      <c r="C562" s="428"/>
      <c r="D562" s="427"/>
      <c r="E562" s="645" t="s">
        <v>953</v>
      </c>
      <c r="F562" s="645"/>
      <c r="G562" s="645"/>
      <c r="H562" s="645"/>
      <c r="I562" s="424">
        <v>927</v>
      </c>
      <c r="J562" s="426">
        <v>408</v>
      </c>
      <c r="K562" s="425">
        <v>3030200</v>
      </c>
      <c r="L562" s="424">
        <v>0</v>
      </c>
      <c r="M562" s="423">
        <v>21809.73018</v>
      </c>
      <c r="N562" s="423">
        <v>0</v>
      </c>
      <c r="O562" s="422">
        <v>0</v>
      </c>
    </row>
    <row r="563" spans="1:15" ht="45" customHeight="1">
      <c r="A563" s="430"/>
      <c r="B563" s="429"/>
      <c r="C563" s="428"/>
      <c r="D563" s="427"/>
      <c r="E563" s="427"/>
      <c r="F563" s="645" t="s">
        <v>952</v>
      </c>
      <c r="G563" s="645"/>
      <c r="H563" s="645"/>
      <c r="I563" s="424">
        <v>927</v>
      </c>
      <c r="J563" s="426">
        <v>408</v>
      </c>
      <c r="K563" s="425">
        <v>3030203</v>
      </c>
      <c r="L563" s="424">
        <v>0</v>
      </c>
      <c r="M563" s="423">
        <v>10855.376</v>
      </c>
      <c r="N563" s="423">
        <v>0</v>
      </c>
      <c r="O563" s="422">
        <v>0</v>
      </c>
    </row>
    <row r="564" spans="1:15" ht="17.25" customHeight="1">
      <c r="A564" s="430"/>
      <c r="B564" s="429"/>
      <c r="C564" s="428"/>
      <c r="D564" s="427"/>
      <c r="E564" s="427"/>
      <c r="F564" s="427"/>
      <c r="G564" s="650" t="s">
        <v>909</v>
      </c>
      <c r="H564" s="650"/>
      <c r="I564" s="424">
        <v>927</v>
      </c>
      <c r="J564" s="426">
        <v>408</v>
      </c>
      <c r="K564" s="425">
        <v>3030203</v>
      </c>
      <c r="L564" s="424">
        <v>18</v>
      </c>
      <c r="M564" s="423">
        <v>10855.376</v>
      </c>
      <c r="N564" s="423">
        <v>0</v>
      </c>
      <c r="O564" s="422">
        <v>0</v>
      </c>
    </row>
    <row r="565" spans="1:15" ht="47.25" customHeight="1">
      <c r="A565" s="430"/>
      <c r="B565" s="429"/>
      <c r="C565" s="428"/>
      <c r="D565" s="427"/>
      <c r="E565" s="427"/>
      <c r="F565" s="645" t="s">
        <v>951</v>
      </c>
      <c r="G565" s="645"/>
      <c r="H565" s="645"/>
      <c r="I565" s="424">
        <v>927</v>
      </c>
      <c r="J565" s="426">
        <v>408</v>
      </c>
      <c r="K565" s="425">
        <v>3030204</v>
      </c>
      <c r="L565" s="424">
        <v>0</v>
      </c>
      <c r="M565" s="423">
        <v>10889.11</v>
      </c>
      <c r="N565" s="423">
        <v>0</v>
      </c>
      <c r="O565" s="422">
        <v>0</v>
      </c>
    </row>
    <row r="566" spans="1:15" ht="15.75" customHeight="1">
      <c r="A566" s="430"/>
      <c r="B566" s="429"/>
      <c r="C566" s="428"/>
      <c r="D566" s="427"/>
      <c r="E566" s="427"/>
      <c r="F566" s="427"/>
      <c r="G566" s="650" t="s">
        <v>909</v>
      </c>
      <c r="H566" s="650"/>
      <c r="I566" s="424">
        <v>927</v>
      </c>
      <c r="J566" s="426">
        <v>408</v>
      </c>
      <c r="K566" s="425">
        <v>3030204</v>
      </c>
      <c r="L566" s="424">
        <v>18</v>
      </c>
      <c r="M566" s="423">
        <v>10889.11</v>
      </c>
      <c r="N566" s="423">
        <v>0</v>
      </c>
      <c r="O566" s="422">
        <v>0</v>
      </c>
    </row>
    <row r="567" spans="1:15" ht="27.75" customHeight="1">
      <c r="A567" s="430"/>
      <c r="B567" s="429"/>
      <c r="C567" s="428"/>
      <c r="D567" s="427"/>
      <c r="E567" s="427"/>
      <c r="F567" s="645" t="s">
        <v>950</v>
      </c>
      <c r="G567" s="645"/>
      <c r="H567" s="645"/>
      <c r="I567" s="424">
        <v>927</v>
      </c>
      <c r="J567" s="426">
        <v>408</v>
      </c>
      <c r="K567" s="425">
        <v>3030205</v>
      </c>
      <c r="L567" s="424">
        <v>0</v>
      </c>
      <c r="M567" s="423">
        <v>65.24418</v>
      </c>
      <c r="N567" s="423">
        <v>0</v>
      </c>
      <c r="O567" s="422">
        <v>0</v>
      </c>
    </row>
    <row r="568" spans="1:15" ht="15.75" customHeight="1">
      <c r="A568" s="430"/>
      <c r="B568" s="429"/>
      <c r="C568" s="428"/>
      <c r="D568" s="427"/>
      <c r="E568" s="427"/>
      <c r="F568" s="427"/>
      <c r="G568" s="650" t="s">
        <v>909</v>
      </c>
      <c r="H568" s="650"/>
      <c r="I568" s="424">
        <v>927</v>
      </c>
      <c r="J568" s="426">
        <v>408</v>
      </c>
      <c r="K568" s="425">
        <v>3030205</v>
      </c>
      <c r="L568" s="424">
        <v>18</v>
      </c>
      <c r="M568" s="423">
        <v>65.24418</v>
      </c>
      <c r="N568" s="423">
        <v>0</v>
      </c>
      <c r="O568" s="422">
        <v>0</v>
      </c>
    </row>
    <row r="569" spans="1:15" ht="15.75" customHeight="1">
      <c r="A569" s="430"/>
      <c r="B569" s="429"/>
      <c r="C569" s="649" t="s">
        <v>231</v>
      </c>
      <c r="D569" s="649"/>
      <c r="E569" s="649"/>
      <c r="F569" s="649"/>
      <c r="G569" s="649"/>
      <c r="H569" s="649"/>
      <c r="I569" s="424">
        <v>927</v>
      </c>
      <c r="J569" s="426">
        <v>409</v>
      </c>
      <c r="K569" s="425">
        <v>0</v>
      </c>
      <c r="L569" s="424">
        <v>0</v>
      </c>
      <c r="M569" s="423">
        <v>546.5393</v>
      </c>
      <c r="N569" s="423">
        <v>0</v>
      </c>
      <c r="O569" s="422">
        <v>0</v>
      </c>
    </row>
    <row r="570" spans="1:15" ht="15.75" customHeight="1">
      <c r="A570" s="430"/>
      <c r="B570" s="429"/>
      <c r="C570" s="428"/>
      <c r="D570" s="428"/>
      <c r="E570" s="428"/>
      <c r="F570" s="428"/>
      <c r="G570" s="428"/>
      <c r="H570" s="428" t="s">
        <v>227</v>
      </c>
      <c r="I570" s="424">
        <v>927</v>
      </c>
      <c r="J570" s="426">
        <v>409</v>
      </c>
      <c r="K570" s="425">
        <v>600000</v>
      </c>
      <c r="L570" s="424">
        <v>0</v>
      </c>
      <c r="M570" s="423">
        <f>M571</f>
        <v>546.5393</v>
      </c>
      <c r="N570" s="423">
        <f>N571</f>
        <v>0</v>
      </c>
      <c r="O570" s="422">
        <f>O571</f>
        <v>0</v>
      </c>
    </row>
    <row r="571" spans="1:15" ht="15.75" customHeight="1">
      <c r="A571" s="430"/>
      <c r="B571" s="429"/>
      <c r="C571" s="428"/>
      <c r="D571" s="645" t="s">
        <v>891</v>
      </c>
      <c r="E571" s="645"/>
      <c r="F571" s="645"/>
      <c r="G571" s="645"/>
      <c r="H571" s="645"/>
      <c r="I571" s="424">
        <v>927</v>
      </c>
      <c r="J571" s="426">
        <v>409</v>
      </c>
      <c r="K571" s="425">
        <v>6000200</v>
      </c>
      <c r="L571" s="424">
        <v>0</v>
      </c>
      <c r="M571" s="423">
        <v>546.5393</v>
      </c>
      <c r="N571" s="423">
        <v>0</v>
      </c>
      <c r="O571" s="422">
        <v>0</v>
      </c>
    </row>
    <row r="572" spans="1:15" ht="72.75" customHeight="1">
      <c r="A572" s="430"/>
      <c r="B572" s="429"/>
      <c r="C572" s="428"/>
      <c r="D572" s="427"/>
      <c r="E572" s="427"/>
      <c r="F572" s="645" t="s">
        <v>248</v>
      </c>
      <c r="G572" s="645"/>
      <c r="H572" s="645"/>
      <c r="I572" s="424">
        <v>927</v>
      </c>
      <c r="J572" s="426">
        <v>409</v>
      </c>
      <c r="K572" s="425">
        <v>6000211</v>
      </c>
      <c r="L572" s="424">
        <v>0</v>
      </c>
      <c r="M572" s="423">
        <v>546.5393</v>
      </c>
      <c r="N572" s="423">
        <v>0</v>
      </c>
      <c r="O572" s="422">
        <v>0</v>
      </c>
    </row>
    <row r="573" spans="1:15" ht="13.5" customHeight="1">
      <c r="A573" s="430"/>
      <c r="B573" s="429"/>
      <c r="C573" s="428"/>
      <c r="D573" s="427"/>
      <c r="E573" s="427"/>
      <c r="F573" s="427"/>
      <c r="G573" s="650" t="s">
        <v>909</v>
      </c>
      <c r="H573" s="650"/>
      <c r="I573" s="424">
        <v>927</v>
      </c>
      <c r="J573" s="426">
        <v>409</v>
      </c>
      <c r="K573" s="425">
        <v>6000211</v>
      </c>
      <c r="L573" s="424">
        <v>18</v>
      </c>
      <c r="M573" s="423">
        <v>546.5393</v>
      </c>
      <c r="N573" s="423">
        <v>0</v>
      </c>
      <c r="O573" s="422">
        <v>0</v>
      </c>
    </row>
    <row r="574" spans="1:15" ht="13.5" customHeight="1">
      <c r="A574" s="430"/>
      <c r="B574" s="429"/>
      <c r="C574" s="649" t="s">
        <v>229</v>
      </c>
      <c r="D574" s="649"/>
      <c r="E574" s="649"/>
      <c r="F574" s="649"/>
      <c r="G574" s="649"/>
      <c r="H574" s="649"/>
      <c r="I574" s="424">
        <v>927</v>
      </c>
      <c r="J574" s="426">
        <v>501</v>
      </c>
      <c r="K574" s="425">
        <v>0</v>
      </c>
      <c r="L574" s="424">
        <v>0</v>
      </c>
      <c r="M574" s="423">
        <v>80340.97202</v>
      </c>
      <c r="N574" s="423">
        <v>0</v>
      </c>
      <c r="O574" s="422">
        <v>0</v>
      </c>
    </row>
    <row r="575" spans="1:15" ht="13.5" customHeight="1">
      <c r="A575" s="430"/>
      <c r="B575" s="429"/>
      <c r="C575" s="428"/>
      <c r="D575" s="645" t="s">
        <v>948</v>
      </c>
      <c r="E575" s="645"/>
      <c r="F575" s="645"/>
      <c r="G575" s="645"/>
      <c r="H575" s="645"/>
      <c r="I575" s="424">
        <v>927</v>
      </c>
      <c r="J575" s="426">
        <v>501</v>
      </c>
      <c r="K575" s="425">
        <v>3500000</v>
      </c>
      <c r="L575" s="424">
        <v>0</v>
      </c>
      <c r="M575" s="423">
        <v>72340.97202</v>
      </c>
      <c r="N575" s="423">
        <v>0</v>
      </c>
      <c r="O575" s="422">
        <v>0</v>
      </c>
    </row>
    <row r="576" spans="1:15" ht="43.5" customHeight="1">
      <c r="A576" s="430"/>
      <c r="B576" s="429"/>
      <c r="C576" s="428"/>
      <c r="D576" s="427"/>
      <c r="E576" s="645" t="s">
        <v>947</v>
      </c>
      <c r="F576" s="645"/>
      <c r="G576" s="645"/>
      <c r="H576" s="645"/>
      <c r="I576" s="424">
        <v>927</v>
      </c>
      <c r="J576" s="426">
        <v>501</v>
      </c>
      <c r="K576" s="425">
        <v>3500100</v>
      </c>
      <c r="L576" s="424">
        <v>0</v>
      </c>
      <c r="M576" s="423">
        <v>72000</v>
      </c>
      <c r="N576" s="423">
        <v>0</v>
      </c>
      <c r="O576" s="422">
        <v>0</v>
      </c>
    </row>
    <row r="577" spans="1:15" ht="48.75" customHeight="1">
      <c r="A577" s="430"/>
      <c r="B577" s="429"/>
      <c r="C577" s="428"/>
      <c r="D577" s="427"/>
      <c r="E577" s="427"/>
      <c r="F577" s="645" t="s">
        <v>946</v>
      </c>
      <c r="G577" s="645"/>
      <c r="H577" s="645"/>
      <c r="I577" s="424">
        <v>927</v>
      </c>
      <c r="J577" s="426">
        <v>501</v>
      </c>
      <c r="K577" s="425">
        <v>3500104</v>
      </c>
      <c r="L577" s="424">
        <v>0</v>
      </c>
      <c r="M577" s="423">
        <v>72000</v>
      </c>
      <c r="N577" s="423">
        <v>0</v>
      </c>
      <c r="O577" s="422">
        <v>0</v>
      </c>
    </row>
    <row r="578" spans="1:15" ht="15.75" customHeight="1">
      <c r="A578" s="430"/>
      <c r="B578" s="429"/>
      <c r="C578" s="428"/>
      <c r="D578" s="427"/>
      <c r="E578" s="427"/>
      <c r="F578" s="427"/>
      <c r="G578" s="650" t="s">
        <v>914</v>
      </c>
      <c r="H578" s="650"/>
      <c r="I578" s="424">
        <v>927</v>
      </c>
      <c r="J578" s="426">
        <v>501</v>
      </c>
      <c r="K578" s="425">
        <v>3500104</v>
      </c>
      <c r="L578" s="424">
        <v>6</v>
      </c>
      <c r="M578" s="423">
        <v>72000</v>
      </c>
      <c r="N578" s="423">
        <v>0</v>
      </c>
      <c r="O578" s="422">
        <v>0</v>
      </c>
    </row>
    <row r="579" spans="1:15" ht="48" customHeight="1">
      <c r="A579" s="430"/>
      <c r="B579" s="429"/>
      <c r="C579" s="428"/>
      <c r="D579" s="427"/>
      <c r="E579" s="645" t="s">
        <v>945</v>
      </c>
      <c r="F579" s="645"/>
      <c r="G579" s="645"/>
      <c r="H579" s="645"/>
      <c r="I579" s="424">
        <v>927</v>
      </c>
      <c r="J579" s="426">
        <v>501</v>
      </c>
      <c r="K579" s="425">
        <v>3500200</v>
      </c>
      <c r="L579" s="424">
        <v>0</v>
      </c>
      <c r="M579" s="423">
        <v>340.97201999999993</v>
      </c>
      <c r="N579" s="423">
        <v>0</v>
      </c>
      <c r="O579" s="422">
        <v>0</v>
      </c>
    </row>
    <row r="580" spans="1:15" ht="16.5" customHeight="1">
      <c r="A580" s="430"/>
      <c r="B580" s="429"/>
      <c r="C580" s="428"/>
      <c r="D580" s="427"/>
      <c r="E580" s="427"/>
      <c r="F580" s="427"/>
      <c r="G580" s="650" t="s">
        <v>858</v>
      </c>
      <c r="H580" s="650"/>
      <c r="I580" s="424">
        <v>927</v>
      </c>
      <c r="J580" s="426">
        <v>501</v>
      </c>
      <c r="K580" s="425">
        <v>3500200</v>
      </c>
      <c r="L580" s="424">
        <v>500</v>
      </c>
      <c r="M580" s="423">
        <v>340.97201999999993</v>
      </c>
      <c r="N580" s="423">
        <v>0</v>
      </c>
      <c r="O580" s="422">
        <v>0</v>
      </c>
    </row>
    <row r="581" spans="1:15" ht="16.5" customHeight="1">
      <c r="A581" s="430"/>
      <c r="B581" s="429"/>
      <c r="C581" s="428"/>
      <c r="D581" s="645" t="s">
        <v>865</v>
      </c>
      <c r="E581" s="645"/>
      <c r="F581" s="645"/>
      <c r="G581" s="645"/>
      <c r="H581" s="645"/>
      <c r="I581" s="424">
        <v>927</v>
      </c>
      <c r="J581" s="426">
        <v>501</v>
      </c>
      <c r="K581" s="425">
        <v>7950000</v>
      </c>
      <c r="L581" s="424">
        <v>0</v>
      </c>
      <c r="M581" s="423">
        <v>8000</v>
      </c>
      <c r="N581" s="423">
        <v>0</v>
      </c>
      <c r="O581" s="422">
        <v>0</v>
      </c>
    </row>
    <row r="582" spans="1:15" ht="61.5" customHeight="1">
      <c r="A582" s="430"/>
      <c r="B582" s="429"/>
      <c r="C582" s="428"/>
      <c r="D582" s="427"/>
      <c r="E582" s="427"/>
      <c r="F582" s="645" t="s">
        <v>944</v>
      </c>
      <c r="G582" s="645"/>
      <c r="H582" s="645"/>
      <c r="I582" s="424">
        <v>927</v>
      </c>
      <c r="J582" s="426">
        <v>501</v>
      </c>
      <c r="K582" s="425">
        <v>7950044</v>
      </c>
      <c r="L582" s="424">
        <v>0</v>
      </c>
      <c r="M582" s="423">
        <v>8000</v>
      </c>
      <c r="N582" s="423">
        <v>0</v>
      </c>
      <c r="O582" s="422">
        <v>0</v>
      </c>
    </row>
    <row r="583" spans="1:15" ht="15" customHeight="1">
      <c r="A583" s="430"/>
      <c r="B583" s="429"/>
      <c r="C583" s="428"/>
      <c r="D583" s="427"/>
      <c r="E583" s="427"/>
      <c r="F583" s="427"/>
      <c r="G583" s="650" t="s">
        <v>858</v>
      </c>
      <c r="H583" s="650"/>
      <c r="I583" s="424">
        <v>927</v>
      </c>
      <c r="J583" s="426">
        <v>501</v>
      </c>
      <c r="K583" s="425">
        <v>7950044</v>
      </c>
      <c r="L583" s="424">
        <v>500</v>
      </c>
      <c r="M583" s="423">
        <v>8000</v>
      </c>
      <c r="N583" s="423">
        <v>0</v>
      </c>
      <c r="O583" s="422">
        <v>0</v>
      </c>
    </row>
    <row r="584" spans="1:15" ht="15" customHeight="1">
      <c r="A584" s="430"/>
      <c r="B584" s="429"/>
      <c r="C584" s="649" t="s">
        <v>228</v>
      </c>
      <c r="D584" s="649"/>
      <c r="E584" s="649"/>
      <c r="F584" s="649"/>
      <c r="G584" s="649"/>
      <c r="H584" s="649"/>
      <c r="I584" s="424">
        <v>927</v>
      </c>
      <c r="J584" s="426">
        <v>502</v>
      </c>
      <c r="K584" s="425">
        <v>0</v>
      </c>
      <c r="L584" s="424">
        <v>0</v>
      </c>
      <c r="M584" s="423">
        <v>29582.436859999998</v>
      </c>
      <c r="N584" s="423">
        <v>0</v>
      </c>
      <c r="O584" s="422">
        <v>0</v>
      </c>
    </row>
    <row r="585" spans="1:15" ht="15" customHeight="1">
      <c r="A585" s="430"/>
      <c r="B585" s="429"/>
      <c r="C585" s="428"/>
      <c r="D585" s="645" t="s">
        <v>943</v>
      </c>
      <c r="E585" s="645"/>
      <c r="F585" s="645"/>
      <c r="G585" s="645"/>
      <c r="H585" s="645"/>
      <c r="I585" s="424">
        <v>927</v>
      </c>
      <c r="J585" s="426">
        <v>502</v>
      </c>
      <c r="K585" s="425">
        <v>3510000</v>
      </c>
      <c r="L585" s="424">
        <v>0</v>
      </c>
      <c r="M585" s="423">
        <v>25000</v>
      </c>
      <c r="N585" s="423">
        <v>0</v>
      </c>
      <c r="O585" s="422">
        <v>0</v>
      </c>
    </row>
    <row r="586" spans="1:15" ht="45.75" customHeight="1">
      <c r="A586" s="430"/>
      <c r="B586" s="429"/>
      <c r="C586" s="428"/>
      <c r="D586" s="427"/>
      <c r="E586" s="645" t="s">
        <v>942</v>
      </c>
      <c r="F586" s="645"/>
      <c r="G586" s="645"/>
      <c r="H586" s="645"/>
      <c r="I586" s="424">
        <v>927</v>
      </c>
      <c r="J586" s="426">
        <v>502</v>
      </c>
      <c r="K586" s="425">
        <v>3510200</v>
      </c>
      <c r="L586" s="424">
        <v>0</v>
      </c>
      <c r="M586" s="423">
        <v>25000</v>
      </c>
      <c r="N586" s="423">
        <v>0</v>
      </c>
      <c r="O586" s="422">
        <v>0</v>
      </c>
    </row>
    <row r="587" spans="1:15" ht="45.75" customHeight="1">
      <c r="A587" s="430"/>
      <c r="B587" s="429"/>
      <c r="C587" s="428"/>
      <c r="D587" s="427"/>
      <c r="E587" s="427"/>
      <c r="F587" s="645" t="s">
        <v>941</v>
      </c>
      <c r="G587" s="645"/>
      <c r="H587" s="645"/>
      <c r="I587" s="424">
        <v>927</v>
      </c>
      <c r="J587" s="426">
        <v>502</v>
      </c>
      <c r="K587" s="425">
        <v>3510205</v>
      </c>
      <c r="L587" s="424">
        <v>0</v>
      </c>
      <c r="M587" s="423">
        <v>25000</v>
      </c>
      <c r="N587" s="423">
        <v>0</v>
      </c>
      <c r="O587" s="422">
        <v>0</v>
      </c>
    </row>
    <row r="588" spans="1:15" ht="91.5" customHeight="1">
      <c r="A588" s="430"/>
      <c r="B588" s="429"/>
      <c r="C588" s="428"/>
      <c r="D588" s="427"/>
      <c r="E588" s="427"/>
      <c r="F588" s="427"/>
      <c r="G588" s="650" t="s">
        <v>247</v>
      </c>
      <c r="H588" s="658"/>
      <c r="I588" s="424">
        <v>927</v>
      </c>
      <c r="J588" s="426">
        <v>502</v>
      </c>
      <c r="K588" s="425">
        <v>3510205</v>
      </c>
      <c r="L588" s="424">
        <v>6</v>
      </c>
      <c r="M588" s="423">
        <v>25000</v>
      </c>
      <c r="N588" s="423">
        <v>0</v>
      </c>
      <c r="O588" s="422">
        <v>0</v>
      </c>
    </row>
    <row r="589" spans="1:15" ht="57" customHeight="1">
      <c r="A589" s="430"/>
      <c r="B589" s="429"/>
      <c r="C589" s="428"/>
      <c r="D589" s="645" t="s">
        <v>940</v>
      </c>
      <c r="E589" s="645"/>
      <c r="F589" s="645"/>
      <c r="G589" s="645"/>
      <c r="H589" s="645"/>
      <c r="I589" s="424">
        <v>927</v>
      </c>
      <c r="J589" s="426">
        <v>502</v>
      </c>
      <c r="K589" s="425">
        <v>5220000</v>
      </c>
      <c r="L589" s="424">
        <v>0</v>
      </c>
      <c r="M589" s="423">
        <v>1944</v>
      </c>
      <c r="N589" s="423">
        <v>0</v>
      </c>
      <c r="O589" s="422">
        <v>0</v>
      </c>
    </row>
    <row r="590" spans="1:15" ht="54.75" customHeight="1">
      <c r="A590" s="430"/>
      <c r="B590" s="429"/>
      <c r="C590" s="428"/>
      <c r="D590" s="427"/>
      <c r="E590" s="645" t="s">
        <v>940</v>
      </c>
      <c r="F590" s="645"/>
      <c r="G590" s="645"/>
      <c r="H590" s="645"/>
      <c r="I590" s="424">
        <v>927</v>
      </c>
      <c r="J590" s="426">
        <v>502</v>
      </c>
      <c r="K590" s="425">
        <v>5220900</v>
      </c>
      <c r="L590" s="424">
        <v>0</v>
      </c>
      <c r="M590" s="423">
        <v>1107</v>
      </c>
      <c r="N590" s="423">
        <v>0</v>
      </c>
      <c r="O590" s="422">
        <v>0</v>
      </c>
    </row>
    <row r="591" spans="1:15" ht="18.75" customHeight="1">
      <c r="A591" s="430"/>
      <c r="B591" s="429"/>
      <c r="C591" s="428"/>
      <c r="D591" s="427"/>
      <c r="E591" s="427"/>
      <c r="F591" s="427"/>
      <c r="G591" s="650" t="s">
        <v>858</v>
      </c>
      <c r="H591" s="650"/>
      <c r="I591" s="424">
        <v>927</v>
      </c>
      <c r="J591" s="426">
        <v>502</v>
      </c>
      <c r="K591" s="425">
        <v>5220900</v>
      </c>
      <c r="L591" s="424">
        <v>500</v>
      </c>
      <c r="M591" s="423">
        <v>1107</v>
      </c>
      <c r="N591" s="423">
        <v>0</v>
      </c>
      <c r="O591" s="422">
        <v>0</v>
      </c>
    </row>
    <row r="592" spans="1:15" ht="45" customHeight="1">
      <c r="A592" s="430"/>
      <c r="B592" s="429"/>
      <c r="C592" s="428"/>
      <c r="D592" s="427"/>
      <c r="E592" s="645" t="s">
        <v>939</v>
      </c>
      <c r="F592" s="645"/>
      <c r="G592" s="645"/>
      <c r="H592" s="645"/>
      <c r="I592" s="424">
        <v>927</v>
      </c>
      <c r="J592" s="426">
        <v>502</v>
      </c>
      <c r="K592" s="425">
        <v>5222000</v>
      </c>
      <c r="L592" s="424">
        <v>0</v>
      </c>
      <c r="M592" s="423">
        <v>837</v>
      </c>
      <c r="N592" s="423">
        <v>0</v>
      </c>
      <c r="O592" s="422">
        <v>0</v>
      </c>
    </row>
    <row r="593" spans="1:15" ht="45" customHeight="1">
      <c r="A593" s="430"/>
      <c r="B593" s="429"/>
      <c r="C593" s="428"/>
      <c r="D593" s="427"/>
      <c r="E593" s="427"/>
      <c r="F593" s="645" t="s">
        <v>939</v>
      </c>
      <c r="G593" s="645"/>
      <c r="H593" s="645"/>
      <c r="I593" s="424">
        <v>927</v>
      </c>
      <c r="J593" s="426">
        <v>502</v>
      </c>
      <c r="K593" s="425">
        <v>5222001</v>
      </c>
      <c r="L593" s="424">
        <v>0</v>
      </c>
      <c r="M593" s="423">
        <v>414</v>
      </c>
      <c r="N593" s="423">
        <v>0</v>
      </c>
      <c r="O593" s="422">
        <v>0</v>
      </c>
    </row>
    <row r="594" spans="1:15" ht="15.75" customHeight="1">
      <c r="A594" s="430"/>
      <c r="B594" s="429"/>
      <c r="C594" s="428"/>
      <c r="D594" s="427"/>
      <c r="E594" s="427"/>
      <c r="F594" s="427"/>
      <c r="G594" s="650" t="s">
        <v>858</v>
      </c>
      <c r="H594" s="650"/>
      <c r="I594" s="424">
        <v>927</v>
      </c>
      <c r="J594" s="426">
        <v>502</v>
      </c>
      <c r="K594" s="425">
        <v>5222001</v>
      </c>
      <c r="L594" s="424">
        <v>500</v>
      </c>
      <c r="M594" s="423">
        <v>414</v>
      </c>
      <c r="N594" s="423">
        <v>0</v>
      </c>
      <c r="O594" s="422">
        <v>0</v>
      </c>
    </row>
    <row r="595" spans="1:15" ht="48.75" customHeight="1">
      <c r="A595" s="430"/>
      <c r="B595" s="429"/>
      <c r="C595" s="428"/>
      <c r="D595" s="427"/>
      <c r="E595" s="427"/>
      <c r="F595" s="645" t="s">
        <v>938</v>
      </c>
      <c r="G595" s="645"/>
      <c r="H595" s="645"/>
      <c r="I595" s="424">
        <v>927</v>
      </c>
      <c r="J595" s="426">
        <v>502</v>
      </c>
      <c r="K595" s="425">
        <v>5222002</v>
      </c>
      <c r="L595" s="424">
        <v>0</v>
      </c>
      <c r="M595" s="423">
        <v>219.3</v>
      </c>
      <c r="N595" s="423">
        <v>0</v>
      </c>
      <c r="O595" s="422">
        <v>0</v>
      </c>
    </row>
    <row r="596" spans="1:15" ht="14.25" customHeight="1">
      <c r="A596" s="430"/>
      <c r="B596" s="429"/>
      <c r="C596" s="428"/>
      <c r="D596" s="427"/>
      <c r="E596" s="427"/>
      <c r="F596" s="427"/>
      <c r="G596" s="650" t="s">
        <v>858</v>
      </c>
      <c r="H596" s="650"/>
      <c r="I596" s="424">
        <v>927</v>
      </c>
      <c r="J596" s="426">
        <v>502</v>
      </c>
      <c r="K596" s="425">
        <v>5222002</v>
      </c>
      <c r="L596" s="424">
        <v>500</v>
      </c>
      <c r="M596" s="423">
        <v>219.3</v>
      </c>
      <c r="N596" s="423">
        <v>0</v>
      </c>
      <c r="O596" s="422">
        <v>0</v>
      </c>
    </row>
    <row r="597" spans="1:15" ht="78" customHeight="1">
      <c r="A597" s="430"/>
      <c r="B597" s="429"/>
      <c r="C597" s="428"/>
      <c r="D597" s="427"/>
      <c r="E597" s="427"/>
      <c r="F597" s="645" t="s">
        <v>937</v>
      </c>
      <c r="G597" s="645"/>
      <c r="H597" s="645"/>
      <c r="I597" s="424">
        <v>927</v>
      </c>
      <c r="J597" s="426">
        <v>502</v>
      </c>
      <c r="K597" s="425">
        <v>5222003</v>
      </c>
      <c r="L597" s="424">
        <v>0</v>
      </c>
      <c r="M597" s="423">
        <v>203.7</v>
      </c>
      <c r="N597" s="423">
        <v>0</v>
      </c>
      <c r="O597" s="422">
        <v>0</v>
      </c>
    </row>
    <row r="598" spans="1:15" ht="17.25" customHeight="1">
      <c r="A598" s="430"/>
      <c r="B598" s="429"/>
      <c r="C598" s="428"/>
      <c r="D598" s="427"/>
      <c r="E598" s="427"/>
      <c r="F598" s="427"/>
      <c r="G598" s="650" t="s">
        <v>858</v>
      </c>
      <c r="H598" s="650"/>
      <c r="I598" s="424">
        <v>927</v>
      </c>
      <c r="J598" s="426">
        <v>502</v>
      </c>
      <c r="K598" s="425">
        <v>5222003</v>
      </c>
      <c r="L598" s="424">
        <v>500</v>
      </c>
      <c r="M598" s="423">
        <v>203.7</v>
      </c>
      <c r="N598" s="423">
        <v>0</v>
      </c>
      <c r="O598" s="422">
        <v>0</v>
      </c>
    </row>
    <row r="599" spans="1:15" ht="17.25" customHeight="1">
      <c r="A599" s="430"/>
      <c r="B599" s="429"/>
      <c r="C599" s="428"/>
      <c r="D599" s="427"/>
      <c r="E599" s="427"/>
      <c r="F599" s="427"/>
      <c r="G599" s="437"/>
      <c r="H599" s="437" t="s">
        <v>943</v>
      </c>
      <c r="I599" s="424">
        <v>927</v>
      </c>
      <c r="J599" s="426">
        <v>502</v>
      </c>
      <c r="K599" s="425">
        <v>3510000</v>
      </c>
      <c r="L599" s="424">
        <v>0</v>
      </c>
      <c r="M599" s="423">
        <f aca="true" t="shared" si="3" ref="M599:O600">M600</f>
        <v>549.43686</v>
      </c>
      <c r="N599" s="423">
        <f t="shared" si="3"/>
        <v>0</v>
      </c>
      <c r="O599" s="422">
        <f t="shared" si="3"/>
        <v>0</v>
      </c>
    </row>
    <row r="600" spans="1:15" ht="17.25" customHeight="1">
      <c r="A600" s="430"/>
      <c r="B600" s="429"/>
      <c r="C600" s="428"/>
      <c r="D600" s="427"/>
      <c r="E600" s="427"/>
      <c r="F600" s="427"/>
      <c r="G600" s="437"/>
      <c r="H600" s="437" t="s">
        <v>246</v>
      </c>
      <c r="I600" s="424">
        <v>927</v>
      </c>
      <c r="J600" s="426">
        <v>502</v>
      </c>
      <c r="K600" s="425">
        <v>3510500</v>
      </c>
      <c r="L600" s="424">
        <v>0</v>
      </c>
      <c r="M600" s="423">
        <f t="shared" si="3"/>
        <v>549.43686</v>
      </c>
      <c r="N600" s="423">
        <f t="shared" si="3"/>
        <v>0</v>
      </c>
      <c r="O600" s="422">
        <f t="shared" si="3"/>
        <v>0</v>
      </c>
    </row>
    <row r="601" spans="1:15" ht="45.75" customHeight="1">
      <c r="A601" s="430"/>
      <c r="B601" s="429"/>
      <c r="C601" s="428"/>
      <c r="D601" s="427"/>
      <c r="E601" s="427"/>
      <c r="F601" s="645" t="s">
        <v>245</v>
      </c>
      <c r="G601" s="645"/>
      <c r="H601" s="645"/>
      <c r="I601" s="424">
        <v>927</v>
      </c>
      <c r="J601" s="426">
        <v>502</v>
      </c>
      <c r="K601" s="425">
        <v>3510504</v>
      </c>
      <c r="L601" s="424">
        <v>0</v>
      </c>
      <c r="M601" s="423">
        <v>549.43686</v>
      </c>
      <c r="N601" s="423">
        <v>0</v>
      </c>
      <c r="O601" s="422">
        <v>0</v>
      </c>
    </row>
    <row r="602" spans="1:15" ht="17.25" customHeight="1">
      <c r="A602" s="430"/>
      <c r="B602" s="429"/>
      <c r="C602" s="428"/>
      <c r="D602" s="427"/>
      <c r="E602" s="427"/>
      <c r="F602" s="427"/>
      <c r="G602" s="650" t="s">
        <v>875</v>
      </c>
      <c r="H602" s="650"/>
      <c r="I602" s="424">
        <v>927</v>
      </c>
      <c r="J602" s="426">
        <v>502</v>
      </c>
      <c r="K602" s="425">
        <v>3510504</v>
      </c>
      <c r="L602" s="424">
        <v>3</v>
      </c>
      <c r="M602" s="423">
        <v>549.43686</v>
      </c>
      <c r="N602" s="423">
        <v>0</v>
      </c>
      <c r="O602" s="422">
        <v>0</v>
      </c>
    </row>
    <row r="603" spans="1:15" ht="17.25" customHeight="1">
      <c r="A603" s="430"/>
      <c r="B603" s="429"/>
      <c r="C603" s="428"/>
      <c r="D603" s="645" t="s">
        <v>865</v>
      </c>
      <c r="E603" s="645"/>
      <c r="F603" s="645"/>
      <c r="G603" s="645"/>
      <c r="H603" s="645"/>
      <c r="I603" s="424">
        <v>927</v>
      </c>
      <c r="J603" s="426">
        <v>502</v>
      </c>
      <c r="K603" s="425">
        <v>7950000</v>
      </c>
      <c r="L603" s="424">
        <v>0</v>
      </c>
      <c r="M603" s="423">
        <f>M604+M606</f>
        <v>2089</v>
      </c>
      <c r="N603" s="423">
        <f>N604+N606</f>
        <v>0</v>
      </c>
      <c r="O603" s="422">
        <f>O604+O606</f>
        <v>0</v>
      </c>
    </row>
    <row r="604" spans="1:15" ht="57.75" customHeight="1">
      <c r="A604" s="430"/>
      <c r="B604" s="429"/>
      <c r="C604" s="428"/>
      <c r="D604" s="427"/>
      <c r="E604" s="427"/>
      <c r="F604" s="645" t="s">
        <v>868</v>
      </c>
      <c r="G604" s="645"/>
      <c r="H604" s="645"/>
      <c r="I604" s="424">
        <v>927</v>
      </c>
      <c r="J604" s="426">
        <v>502</v>
      </c>
      <c r="K604" s="425">
        <v>7950043</v>
      </c>
      <c r="L604" s="424">
        <v>0</v>
      </c>
      <c r="M604" s="423">
        <v>1082</v>
      </c>
      <c r="N604" s="423">
        <v>0</v>
      </c>
      <c r="O604" s="422">
        <v>0</v>
      </c>
    </row>
    <row r="605" spans="1:15" ht="17.25" customHeight="1">
      <c r="A605" s="430"/>
      <c r="B605" s="429"/>
      <c r="C605" s="428"/>
      <c r="D605" s="427"/>
      <c r="E605" s="427"/>
      <c r="F605" s="427"/>
      <c r="G605" s="650" t="s">
        <v>858</v>
      </c>
      <c r="H605" s="650"/>
      <c r="I605" s="424">
        <v>927</v>
      </c>
      <c r="J605" s="426">
        <v>502</v>
      </c>
      <c r="K605" s="425">
        <v>7950043</v>
      </c>
      <c r="L605" s="424">
        <v>500</v>
      </c>
      <c r="M605" s="423">
        <v>1082</v>
      </c>
      <c r="N605" s="423">
        <v>0</v>
      </c>
      <c r="O605" s="422">
        <v>0</v>
      </c>
    </row>
    <row r="606" spans="1:15" ht="45.75" customHeight="1">
      <c r="A606" s="430"/>
      <c r="B606" s="429"/>
      <c r="C606" s="428"/>
      <c r="D606" s="427"/>
      <c r="E606" s="427"/>
      <c r="F606" s="645" t="s">
        <v>936</v>
      </c>
      <c r="G606" s="645"/>
      <c r="H606" s="645"/>
      <c r="I606" s="424">
        <v>927</v>
      </c>
      <c r="J606" s="426">
        <v>502</v>
      </c>
      <c r="K606" s="425">
        <v>7950046</v>
      </c>
      <c r="L606" s="424">
        <v>0</v>
      </c>
      <c r="M606" s="423">
        <v>1007</v>
      </c>
      <c r="N606" s="423">
        <v>0</v>
      </c>
      <c r="O606" s="422">
        <v>0</v>
      </c>
    </row>
    <row r="607" spans="1:15" ht="14.25" customHeight="1">
      <c r="A607" s="430"/>
      <c r="B607" s="429"/>
      <c r="C607" s="428"/>
      <c r="D607" s="427"/>
      <c r="E607" s="427"/>
      <c r="F607" s="427"/>
      <c r="G607" s="650" t="s">
        <v>875</v>
      </c>
      <c r="H607" s="650"/>
      <c r="I607" s="424">
        <v>927</v>
      </c>
      <c r="J607" s="426">
        <v>502</v>
      </c>
      <c r="K607" s="425">
        <v>7950046</v>
      </c>
      <c r="L607" s="424">
        <v>3</v>
      </c>
      <c r="M607" s="423">
        <v>1007</v>
      </c>
      <c r="N607" s="423">
        <v>0</v>
      </c>
      <c r="O607" s="422">
        <v>0</v>
      </c>
    </row>
    <row r="608" spans="1:15" ht="14.25" customHeight="1">
      <c r="A608" s="430"/>
      <c r="B608" s="429"/>
      <c r="C608" s="649" t="s">
        <v>227</v>
      </c>
      <c r="D608" s="649"/>
      <c r="E608" s="649"/>
      <c r="F608" s="649"/>
      <c r="G608" s="649"/>
      <c r="H608" s="649"/>
      <c r="I608" s="424">
        <v>927</v>
      </c>
      <c r="J608" s="426">
        <v>503</v>
      </c>
      <c r="K608" s="425">
        <v>0</v>
      </c>
      <c r="L608" s="424">
        <v>0</v>
      </c>
      <c r="M608" s="423">
        <v>358701.79548</v>
      </c>
      <c r="N608" s="423">
        <v>0</v>
      </c>
      <c r="O608" s="422">
        <v>0.11342</v>
      </c>
    </row>
    <row r="609" spans="1:15" ht="14.25" customHeight="1">
      <c r="A609" s="430"/>
      <c r="B609" s="429"/>
      <c r="C609" s="428"/>
      <c r="D609" s="645" t="s">
        <v>227</v>
      </c>
      <c r="E609" s="645"/>
      <c r="F609" s="645"/>
      <c r="G609" s="645"/>
      <c r="H609" s="645"/>
      <c r="I609" s="424">
        <v>927</v>
      </c>
      <c r="J609" s="426">
        <v>503</v>
      </c>
      <c r="K609" s="425">
        <v>6000000</v>
      </c>
      <c r="L609" s="424">
        <v>0</v>
      </c>
      <c r="M609" s="423">
        <v>358701.79548</v>
      </c>
      <c r="N609" s="423">
        <v>0</v>
      </c>
      <c r="O609" s="422">
        <v>0.11342</v>
      </c>
    </row>
    <row r="610" spans="1:15" ht="14.25" customHeight="1">
      <c r="A610" s="430"/>
      <c r="B610" s="429"/>
      <c r="C610" s="428"/>
      <c r="D610" s="427"/>
      <c r="E610" s="645" t="s">
        <v>893</v>
      </c>
      <c r="F610" s="645"/>
      <c r="G610" s="645"/>
      <c r="H610" s="645"/>
      <c r="I610" s="424">
        <v>927</v>
      </c>
      <c r="J610" s="426">
        <v>503</v>
      </c>
      <c r="K610" s="425">
        <v>6000100</v>
      </c>
      <c r="L610" s="424">
        <v>0</v>
      </c>
      <c r="M610" s="423">
        <v>34201.19922</v>
      </c>
      <c r="N610" s="423">
        <v>0</v>
      </c>
      <c r="O610" s="422">
        <v>0</v>
      </c>
    </row>
    <row r="611" spans="1:15" ht="14.25" customHeight="1">
      <c r="A611" s="430"/>
      <c r="B611" s="429"/>
      <c r="C611" s="428"/>
      <c r="D611" s="427"/>
      <c r="E611" s="427"/>
      <c r="F611" s="645" t="s">
        <v>935</v>
      </c>
      <c r="G611" s="645"/>
      <c r="H611" s="645"/>
      <c r="I611" s="424">
        <v>927</v>
      </c>
      <c r="J611" s="426">
        <v>503</v>
      </c>
      <c r="K611" s="425">
        <v>6000102</v>
      </c>
      <c r="L611" s="424">
        <v>0</v>
      </c>
      <c r="M611" s="423">
        <v>9266.835600000002</v>
      </c>
      <c r="N611" s="423">
        <v>0</v>
      </c>
      <c r="O611" s="422">
        <v>0</v>
      </c>
    </row>
    <row r="612" spans="1:15" ht="14.25" customHeight="1">
      <c r="A612" s="430"/>
      <c r="B612" s="429"/>
      <c r="C612" s="428"/>
      <c r="D612" s="427"/>
      <c r="E612" s="427"/>
      <c r="F612" s="427"/>
      <c r="G612" s="650" t="s">
        <v>858</v>
      </c>
      <c r="H612" s="650"/>
      <c r="I612" s="424">
        <v>927</v>
      </c>
      <c r="J612" s="426">
        <v>503</v>
      </c>
      <c r="K612" s="425">
        <v>6000102</v>
      </c>
      <c r="L612" s="424">
        <v>500</v>
      </c>
      <c r="M612" s="423">
        <v>9266.835600000002</v>
      </c>
      <c r="N612" s="423">
        <v>0</v>
      </c>
      <c r="O612" s="422">
        <v>0</v>
      </c>
    </row>
    <row r="613" spans="1:15" ht="45.75" customHeight="1">
      <c r="A613" s="430"/>
      <c r="B613" s="429"/>
      <c r="C613" s="428"/>
      <c r="D613" s="427"/>
      <c r="E613" s="427"/>
      <c r="F613" s="645" t="s">
        <v>934</v>
      </c>
      <c r="G613" s="645"/>
      <c r="H613" s="645"/>
      <c r="I613" s="424">
        <v>927</v>
      </c>
      <c r="J613" s="426">
        <v>503</v>
      </c>
      <c r="K613" s="425">
        <v>6000105</v>
      </c>
      <c r="L613" s="424">
        <v>0</v>
      </c>
      <c r="M613" s="423">
        <v>24934.363619999996</v>
      </c>
      <c r="N613" s="423">
        <v>0</v>
      </c>
      <c r="O613" s="422">
        <v>0</v>
      </c>
    </row>
    <row r="614" spans="1:15" ht="16.5" customHeight="1">
      <c r="A614" s="430"/>
      <c r="B614" s="429"/>
      <c r="C614" s="428"/>
      <c r="D614" s="427"/>
      <c r="E614" s="427"/>
      <c r="F614" s="427"/>
      <c r="G614" s="650" t="s">
        <v>909</v>
      </c>
      <c r="H614" s="650"/>
      <c r="I614" s="424">
        <v>927</v>
      </c>
      <c r="J614" s="426">
        <v>503</v>
      </c>
      <c r="K614" s="425">
        <v>6000105</v>
      </c>
      <c r="L614" s="424">
        <v>18</v>
      </c>
      <c r="M614" s="423">
        <v>24934.363619999996</v>
      </c>
      <c r="N614" s="423">
        <v>0</v>
      </c>
      <c r="O614" s="422">
        <v>0</v>
      </c>
    </row>
    <row r="615" spans="1:15" ht="46.5" customHeight="1">
      <c r="A615" s="430"/>
      <c r="B615" s="429"/>
      <c r="C615" s="428"/>
      <c r="D615" s="427"/>
      <c r="E615" s="645" t="s">
        <v>891</v>
      </c>
      <c r="F615" s="645"/>
      <c r="G615" s="645"/>
      <c r="H615" s="645"/>
      <c r="I615" s="424">
        <v>927</v>
      </c>
      <c r="J615" s="426">
        <v>503</v>
      </c>
      <c r="K615" s="425">
        <v>6000200</v>
      </c>
      <c r="L615" s="424">
        <v>0</v>
      </c>
      <c r="M615" s="423">
        <v>224286.70579</v>
      </c>
      <c r="N615" s="423">
        <v>0</v>
      </c>
      <c r="O615" s="422">
        <v>0</v>
      </c>
    </row>
    <row r="616" spans="1:15" ht="32.25" customHeight="1">
      <c r="A616" s="430"/>
      <c r="B616" s="429"/>
      <c r="C616" s="428"/>
      <c r="D616" s="427"/>
      <c r="E616" s="427"/>
      <c r="F616" s="645" t="s">
        <v>933</v>
      </c>
      <c r="G616" s="645"/>
      <c r="H616" s="645"/>
      <c r="I616" s="424">
        <v>927</v>
      </c>
      <c r="J616" s="426">
        <v>503</v>
      </c>
      <c r="K616" s="425">
        <v>6000202</v>
      </c>
      <c r="L616" s="424">
        <v>0</v>
      </c>
      <c r="M616" s="423">
        <v>90496.79353000001</v>
      </c>
      <c r="N616" s="423">
        <v>0</v>
      </c>
      <c r="O616" s="422">
        <v>0</v>
      </c>
    </row>
    <row r="617" spans="1:15" ht="17.25" customHeight="1">
      <c r="A617" s="430"/>
      <c r="B617" s="429"/>
      <c r="C617" s="428"/>
      <c r="D617" s="427"/>
      <c r="E617" s="427"/>
      <c r="F617" s="427"/>
      <c r="G617" s="650" t="s">
        <v>858</v>
      </c>
      <c r="H617" s="650"/>
      <c r="I617" s="424">
        <v>927</v>
      </c>
      <c r="J617" s="426">
        <v>503</v>
      </c>
      <c r="K617" s="425">
        <v>6000202</v>
      </c>
      <c r="L617" s="424">
        <v>500</v>
      </c>
      <c r="M617" s="423">
        <v>90496.79353000001</v>
      </c>
      <c r="N617" s="423">
        <v>0</v>
      </c>
      <c r="O617" s="422">
        <v>0</v>
      </c>
    </row>
    <row r="618" spans="1:15" ht="58.5" customHeight="1">
      <c r="A618" s="430"/>
      <c r="B618" s="429"/>
      <c r="C618" s="428"/>
      <c r="D618" s="427"/>
      <c r="E618" s="427"/>
      <c r="F618" s="645" t="s">
        <v>932</v>
      </c>
      <c r="G618" s="645"/>
      <c r="H618" s="645"/>
      <c r="I618" s="424">
        <v>927</v>
      </c>
      <c r="J618" s="426">
        <v>503</v>
      </c>
      <c r="K618" s="425">
        <v>6000209</v>
      </c>
      <c r="L618" s="424">
        <v>0</v>
      </c>
      <c r="M618" s="423">
        <v>6014.588</v>
      </c>
      <c r="N618" s="423">
        <v>0</v>
      </c>
      <c r="O618" s="422">
        <v>0</v>
      </c>
    </row>
    <row r="619" spans="1:15" ht="15" customHeight="1">
      <c r="A619" s="430"/>
      <c r="B619" s="429"/>
      <c r="C619" s="428"/>
      <c r="D619" s="427"/>
      <c r="E619" s="427"/>
      <c r="F619" s="427"/>
      <c r="G619" s="650" t="s">
        <v>909</v>
      </c>
      <c r="H619" s="650"/>
      <c r="I619" s="424">
        <v>927</v>
      </c>
      <c r="J619" s="426">
        <v>503</v>
      </c>
      <c r="K619" s="425">
        <v>6000209</v>
      </c>
      <c r="L619" s="424">
        <v>18</v>
      </c>
      <c r="M619" s="423">
        <v>6014.588</v>
      </c>
      <c r="N619" s="423">
        <v>0</v>
      </c>
      <c r="O619" s="422">
        <v>0</v>
      </c>
    </row>
    <row r="620" spans="1:15" ht="46.5" customHeight="1">
      <c r="A620" s="430"/>
      <c r="B620" s="429"/>
      <c r="C620" s="428"/>
      <c r="D620" s="427"/>
      <c r="E620" s="427"/>
      <c r="F620" s="645" t="s">
        <v>931</v>
      </c>
      <c r="G620" s="645"/>
      <c r="H620" s="645"/>
      <c r="I620" s="424">
        <v>927</v>
      </c>
      <c r="J620" s="426">
        <v>503</v>
      </c>
      <c r="K620" s="425">
        <v>6000210</v>
      </c>
      <c r="L620" s="424">
        <v>0</v>
      </c>
      <c r="M620" s="423">
        <v>127775.32426</v>
      </c>
      <c r="N620" s="423">
        <v>0</v>
      </c>
      <c r="O620" s="422">
        <v>0</v>
      </c>
    </row>
    <row r="621" spans="1:15" ht="15.75" customHeight="1">
      <c r="A621" s="430"/>
      <c r="B621" s="429"/>
      <c r="C621" s="428"/>
      <c r="D621" s="427"/>
      <c r="E621" s="427"/>
      <c r="F621" s="427"/>
      <c r="G621" s="650" t="s">
        <v>909</v>
      </c>
      <c r="H621" s="650"/>
      <c r="I621" s="424">
        <v>927</v>
      </c>
      <c r="J621" s="426">
        <v>503</v>
      </c>
      <c r="K621" s="425">
        <v>6000210</v>
      </c>
      <c r="L621" s="424">
        <v>18</v>
      </c>
      <c r="M621" s="423">
        <v>127775.32426</v>
      </c>
      <c r="N621" s="423">
        <v>0</v>
      </c>
      <c r="O621" s="422">
        <v>0</v>
      </c>
    </row>
    <row r="622" spans="1:15" ht="15.75" customHeight="1">
      <c r="A622" s="430"/>
      <c r="B622" s="429"/>
      <c r="C622" s="428"/>
      <c r="D622" s="427"/>
      <c r="E622" s="645" t="s">
        <v>930</v>
      </c>
      <c r="F622" s="645"/>
      <c r="G622" s="645"/>
      <c r="H622" s="645"/>
      <c r="I622" s="424">
        <v>927</v>
      </c>
      <c r="J622" s="426">
        <v>503</v>
      </c>
      <c r="K622" s="425">
        <v>6000300</v>
      </c>
      <c r="L622" s="424">
        <v>0</v>
      </c>
      <c r="M622" s="423">
        <v>18937.27762</v>
      </c>
      <c r="N622" s="423">
        <v>0</v>
      </c>
      <c r="O622" s="422">
        <v>0</v>
      </c>
    </row>
    <row r="623" spans="1:15" ht="15.75" customHeight="1">
      <c r="A623" s="430"/>
      <c r="B623" s="429"/>
      <c r="C623" s="428"/>
      <c r="D623" s="427"/>
      <c r="E623" s="427"/>
      <c r="F623" s="427"/>
      <c r="G623" s="650" t="s">
        <v>858</v>
      </c>
      <c r="H623" s="650"/>
      <c r="I623" s="424">
        <v>927</v>
      </c>
      <c r="J623" s="426">
        <v>503</v>
      </c>
      <c r="K623" s="425">
        <v>6000300</v>
      </c>
      <c r="L623" s="424">
        <v>500</v>
      </c>
      <c r="M623" s="423">
        <v>18937.27762</v>
      </c>
      <c r="N623" s="423">
        <v>0</v>
      </c>
      <c r="O623" s="422">
        <v>0</v>
      </c>
    </row>
    <row r="624" spans="1:15" ht="15.75" customHeight="1">
      <c r="A624" s="430"/>
      <c r="B624" s="429"/>
      <c r="C624" s="428"/>
      <c r="D624" s="427"/>
      <c r="E624" s="645" t="s">
        <v>929</v>
      </c>
      <c r="F624" s="645"/>
      <c r="G624" s="645"/>
      <c r="H624" s="645"/>
      <c r="I624" s="424">
        <v>927</v>
      </c>
      <c r="J624" s="426">
        <v>503</v>
      </c>
      <c r="K624" s="425">
        <v>6000400</v>
      </c>
      <c r="L624" s="424">
        <v>0</v>
      </c>
      <c r="M624" s="423">
        <v>12776.395</v>
      </c>
      <c r="N624" s="423">
        <v>0</v>
      </c>
      <c r="O624" s="422">
        <v>0</v>
      </c>
    </row>
    <row r="625" spans="1:15" ht="18.75" customHeight="1">
      <c r="A625" s="430"/>
      <c r="B625" s="429"/>
      <c r="C625" s="428"/>
      <c r="D625" s="427"/>
      <c r="E625" s="427"/>
      <c r="F625" s="645" t="s">
        <v>928</v>
      </c>
      <c r="G625" s="645"/>
      <c r="H625" s="645"/>
      <c r="I625" s="424">
        <v>927</v>
      </c>
      <c r="J625" s="426">
        <v>503</v>
      </c>
      <c r="K625" s="425">
        <v>6000401</v>
      </c>
      <c r="L625" s="424">
        <v>0</v>
      </c>
      <c r="M625" s="423">
        <v>12776.395</v>
      </c>
      <c r="N625" s="423">
        <v>0</v>
      </c>
      <c r="O625" s="422">
        <v>0</v>
      </c>
    </row>
    <row r="626" spans="1:15" ht="18.75" customHeight="1">
      <c r="A626" s="430"/>
      <c r="B626" s="429"/>
      <c r="C626" s="428"/>
      <c r="D626" s="427"/>
      <c r="E626" s="427"/>
      <c r="F626" s="427"/>
      <c r="G626" s="650" t="s">
        <v>914</v>
      </c>
      <c r="H626" s="650"/>
      <c r="I626" s="424">
        <v>927</v>
      </c>
      <c r="J626" s="426">
        <v>503</v>
      </c>
      <c r="K626" s="425">
        <v>6000401</v>
      </c>
      <c r="L626" s="424">
        <v>6</v>
      </c>
      <c r="M626" s="423">
        <v>12776.395</v>
      </c>
      <c r="N626" s="423">
        <v>0</v>
      </c>
      <c r="O626" s="422">
        <v>0</v>
      </c>
    </row>
    <row r="627" spans="1:15" ht="32.25" customHeight="1">
      <c r="A627" s="430"/>
      <c r="B627" s="429"/>
      <c r="C627" s="428"/>
      <c r="D627" s="427"/>
      <c r="E627" s="645" t="s">
        <v>890</v>
      </c>
      <c r="F627" s="645"/>
      <c r="G627" s="645"/>
      <c r="H627" s="645"/>
      <c r="I627" s="424">
        <v>927</v>
      </c>
      <c r="J627" s="426">
        <v>503</v>
      </c>
      <c r="K627" s="425">
        <v>6000500</v>
      </c>
      <c r="L627" s="424">
        <v>0</v>
      </c>
      <c r="M627" s="423">
        <v>68500.21785000002</v>
      </c>
      <c r="N627" s="423">
        <v>0</v>
      </c>
      <c r="O627" s="422">
        <v>0.11342</v>
      </c>
    </row>
    <row r="628" spans="1:15" ht="15.75" customHeight="1">
      <c r="A628" s="430"/>
      <c r="B628" s="429"/>
      <c r="C628" s="428"/>
      <c r="D628" s="427"/>
      <c r="E628" s="427"/>
      <c r="F628" s="645" t="s">
        <v>927</v>
      </c>
      <c r="G628" s="645"/>
      <c r="H628" s="645"/>
      <c r="I628" s="424">
        <v>927</v>
      </c>
      <c r="J628" s="426">
        <v>503</v>
      </c>
      <c r="K628" s="425">
        <v>6000502</v>
      </c>
      <c r="L628" s="424">
        <v>0</v>
      </c>
      <c r="M628" s="423">
        <v>10260.32678</v>
      </c>
      <c r="N628" s="423">
        <v>0</v>
      </c>
      <c r="O628" s="422">
        <v>0</v>
      </c>
    </row>
    <row r="629" spans="1:15" ht="15.75" customHeight="1">
      <c r="A629" s="430"/>
      <c r="B629" s="429"/>
      <c r="C629" s="428"/>
      <c r="D629" s="427"/>
      <c r="E629" s="427"/>
      <c r="F629" s="427"/>
      <c r="G629" s="650" t="s">
        <v>858</v>
      </c>
      <c r="H629" s="650"/>
      <c r="I629" s="424">
        <v>927</v>
      </c>
      <c r="J629" s="426">
        <v>503</v>
      </c>
      <c r="K629" s="425">
        <v>6000502</v>
      </c>
      <c r="L629" s="424">
        <v>500</v>
      </c>
      <c r="M629" s="423">
        <v>10260.32678</v>
      </c>
      <c r="N629" s="423">
        <v>0</v>
      </c>
      <c r="O629" s="422">
        <v>0</v>
      </c>
    </row>
    <row r="630" spans="1:15" ht="15.75" customHeight="1">
      <c r="A630" s="430"/>
      <c r="B630" s="429"/>
      <c r="C630" s="428"/>
      <c r="D630" s="427"/>
      <c r="E630" s="427"/>
      <c r="F630" s="645" t="s">
        <v>926</v>
      </c>
      <c r="G630" s="645"/>
      <c r="H630" s="645"/>
      <c r="I630" s="424">
        <v>927</v>
      </c>
      <c r="J630" s="426">
        <v>503</v>
      </c>
      <c r="K630" s="425">
        <v>6000504</v>
      </c>
      <c r="L630" s="424">
        <v>0</v>
      </c>
      <c r="M630" s="423">
        <v>148.93054999999998</v>
      </c>
      <c r="N630" s="423">
        <v>0</v>
      </c>
      <c r="O630" s="422">
        <v>0</v>
      </c>
    </row>
    <row r="631" spans="1:15" ht="15.75" customHeight="1">
      <c r="A631" s="430"/>
      <c r="B631" s="429"/>
      <c r="C631" s="428"/>
      <c r="D631" s="427"/>
      <c r="E631" s="427"/>
      <c r="F631" s="427"/>
      <c r="G631" s="650" t="s">
        <v>858</v>
      </c>
      <c r="H631" s="650"/>
      <c r="I631" s="424">
        <v>927</v>
      </c>
      <c r="J631" s="426">
        <v>503</v>
      </c>
      <c r="K631" s="425">
        <v>6000504</v>
      </c>
      <c r="L631" s="424">
        <v>500</v>
      </c>
      <c r="M631" s="423">
        <v>148.93054999999998</v>
      </c>
      <c r="N631" s="423">
        <v>0</v>
      </c>
      <c r="O631" s="422">
        <v>0</v>
      </c>
    </row>
    <row r="632" spans="1:15" ht="15.75" customHeight="1">
      <c r="A632" s="430"/>
      <c r="B632" s="429"/>
      <c r="C632" s="428"/>
      <c r="D632" s="427"/>
      <c r="E632" s="427"/>
      <c r="F632" s="645" t="s">
        <v>925</v>
      </c>
      <c r="G632" s="645"/>
      <c r="H632" s="645"/>
      <c r="I632" s="424">
        <v>927</v>
      </c>
      <c r="J632" s="426">
        <v>503</v>
      </c>
      <c r="K632" s="425">
        <v>6000505</v>
      </c>
      <c r="L632" s="424">
        <v>0</v>
      </c>
      <c r="M632" s="423">
        <v>240</v>
      </c>
      <c r="N632" s="423">
        <v>0</v>
      </c>
      <c r="O632" s="422">
        <v>0</v>
      </c>
    </row>
    <row r="633" spans="1:15" ht="15.75" customHeight="1">
      <c r="A633" s="430"/>
      <c r="B633" s="429"/>
      <c r="C633" s="428"/>
      <c r="D633" s="427"/>
      <c r="E633" s="427"/>
      <c r="F633" s="427"/>
      <c r="G633" s="650" t="s">
        <v>858</v>
      </c>
      <c r="H633" s="650"/>
      <c r="I633" s="424">
        <v>927</v>
      </c>
      <c r="J633" s="426">
        <v>503</v>
      </c>
      <c r="K633" s="425">
        <v>6000505</v>
      </c>
      <c r="L633" s="424">
        <v>500</v>
      </c>
      <c r="M633" s="423">
        <v>240</v>
      </c>
      <c r="N633" s="423">
        <v>0</v>
      </c>
      <c r="O633" s="422">
        <v>0</v>
      </c>
    </row>
    <row r="634" spans="1:15" ht="15.75" customHeight="1">
      <c r="A634" s="430"/>
      <c r="B634" s="429"/>
      <c r="C634" s="428"/>
      <c r="D634" s="427"/>
      <c r="E634" s="427"/>
      <c r="F634" s="645" t="s">
        <v>924</v>
      </c>
      <c r="G634" s="645"/>
      <c r="H634" s="645"/>
      <c r="I634" s="424">
        <v>927</v>
      </c>
      <c r="J634" s="426">
        <v>503</v>
      </c>
      <c r="K634" s="425">
        <v>6000506</v>
      </c>
      <c r="L634" s="424">
        <v>0</v>
      </c>
      <c r="M634" s="423">
        <v>25315.320829999997</v>
      </c>
      <c r="N634" s="423">
        <v>0</v>
      </c>
      <c r="O634" s="422">
        <v>0</v>
      </c>
    </row>
    <row r="635" spans="1:15" ht="15.75" customHeight="1">
      <c r="A635" s="430"/>
      <c r="B635" s="429"/>
      <c r="C635" s="428"/>
      <c r="D635" s="427"/>
      <c r="E635" s="427"/>
      <c r="F635" s="427"/>
      <c r="G635" s="650" t="s">
        <v>858</v>
      </c>
      <c r="H635" s="650"/>
      <c r="I635" s="424">
        <v>927</v>
      </c>
      <c r="J635" s="426">
        <v>503</v>
      </c>
      <c r="K635" s="425">
        <v>6000506</v>
      </c>
      <c r="L635" s="424">
        <v>500</v>
      </c>
      <c r="M635" s="423">
        <v>25315.320829999997</v>
      </c>
      <c r="N635" s="423">
        <v>0</v>
      </c>
      <c r="O635" s="422">
        <v>0</v>
      </c>
    </row>
    <row r="636" spans="1:15" ht="15.75" customHeight="1">
      <c r="A636" s="430"/>
      <c r="B636" s="429"/>
      <c r="C636" s="428"/>
      <c r="D636" s="427"/>
      <c r="E636" s="427"/>
      <c r="F636" s="645" t="s">
        <v>923</v>
      </c>
      <c r="G636" s="645"/>
      <c r="H636" s="645"/>
      <c r="I636" s="424">
        <v>927</v>
      </c>
      <c r="J636" s="426">
        <v>503</v>
      </c>
      <c r="K636" s="425">
        <v>6000507</v>
      </c>
      <c r="L636" s="424">
        <v>0</v>
      </c>
      <c r="M636" s="423">
        <v>115.67092</v>
      </c>
      <c r="N636" s="423">
        <v>0</v>
      </c>
      <c r="O636" s="422">
        <v>0</v>
      </c>
    </row>
    <row r="637" spans="1:15" ht="15.75" customHeight="1">
      <c r="A637" s="430"/>
      <c r="B637" s="429"/>
      <c r="C637" s="428"/>
      <c r="D637" s="427"/>
      <c r="E637" s="427"/>
      <c r="F637" s="427"/>
      <c r="G637" s="650" t="s">
        <v>858</v>
      </c>
      <c r="H637" s="650"/>
      <c r="I637" s="424">
        <v>927</v>
      </c>
      <c r="J637" s="426">
        <v>503</v>
      </c>
      <c r="K637" s="425">
        <v>6000507</v>
      </c>
      <c r="L637" s="424">
        <v>500</v>
      </c>
      <c r="M637" s="423">
        <v>115.67092</v>
      </c>
      <c r="N637" s="423">
        <v>0</v>
      </c>
      <c r="O637" s="422">
        <v>0</v>
      </c>
    </row>
    <row r="638" spans="1:15" ht="15.75" customHeight="1">
      <c r="A638" s="430"/>
      <c r="B638" s="429"/>
      <c r="C638" s="428"/>
      <c r="D638" s="427"/>
      <c r="E638" s="427"/>
      <c r="F638" s="645" t="s">
        <v>922</v>
      </c>
      <c r="G638" s="645"/>
      <c r="H638" s="645"/>
      <c r="I638" s="424">
        <v>927</v>
      </c>
      <c r="J638" s="426">
        <v>503</v>
      </c>
      <c r="K638" s="425">
        <v>6000508</v>
      </c>
      <c r="L638" s="424">
        <v>0</v>
      </c>
      <c r="M638" s="423">
        <v>2305.21779</v>
      </c>
      <c r="N638" s="423">
        <v>0</v>
      </c>
      <c r="O638" s="422">
        <v>0</v>
      </c>
    </row>
    <row r="639" spans="1:15" ht="15.75" customHeight="1">
      <c r="A639" s="430"/>
      <c r="B639" s="429"/>
      <c r="C639" s="428"/>
      <c r="D639" s="427"/>
      <c r="E639" s="427"/>
      <c r="F639" s="427"/>
      <c r="G639" s="650" t="s">
        <v>858</v>
      </c>
      <c r="H639" s="650"/>
      <c r="I639" s="424">
        <v>927</v>
      </c>
      <c r="J639" s="426">
        <v>503</v>
      </c>
      <c r="K639" s="425">
        <v>6000508</v>
      </c>
      <c r="L639" s="424">
        <v>500</v>
      </c>
      <c r="M639" s="423">
        <v>2305.21779</v>
      </c>
      <c r="N639" s="423">
        <v>0</v>
      </c>
      <c r="O639" s="422">
        <v>0</v>
      </c>
    </row>
    <row r="640" spans="1:15" ht="15.75" customHeight="1">
      <c r="A640" s="430"/>
      <c r="B640" s="429"/>
      <c r="C640" s="428"/>
      <c r="D640" s="427"/>
      <c r="E640" s="427"/>
      <c r="F640" s="645" t="s">
        <v>921</v>
      </c>
      <c r="G640" s="645"/>
      <c r="H640" s="645"/>
      <c r="I640" s="424">
        <v>927</v>
      </c>
      <c r="J640" s="426">
        <v>503</v>
      </c>
      <c r="K640" s="425">
        <v>6000509</v>
      </c>
      <c r="L640" s="424">
        <v>0</v>
      </c>
      <c r="M640" s="423">
        <v>4300</v>
      </c>
      <c r="N640" s="423">
        <v>0</v>
      </c>
      <c r="O640" s="422">
        <v>0</v>
      </c>
    </row>
    <row r="641" spans="1:15" ht="15.75" customHeight="1">
      <c r="A641" s="430"/>
      <c r="B641" s="429"/>
      <c r="C641" s="428"/>
      <c r="D641" s="427"/>
      <c r="E641" s="427"/>
      <c r="F641" s="427"/>
      <c r="G641" s="650" t="s">
        <v>858</v>
      </c>
      <c r="H641" s="650"/>
      <c r="I641" s="424">
        <v>927</v>
      </c>
      <c r="J641" s="426">
        <v>503</v>
      </c>
      <c r="K641" s="425">
        <v>6000509</v>
      </c>
      <c r="L641" s="424">
        <v>500</v>
      </c>
      <c r="M641" s="423">
        <v>4300</v>
      </c>
      <c r="N641" s="423">
        <v>0</v>
      </c>
      <c r="O641" s="422">
        <v>0</v>
      </c>
    </row>
    <row r="642" spans="1:15" ht="15.75" customHeight="1">
      <c r="A642" s="430"/>
      <c r="B642" s="429"/>
      <c r="C642" s="428"/>
      <c r="D642" s="427"/>
      <c r="E642" s="427"/>
      <c r="F642" s="645" t="s">
        <v>920</v>
      </c>
      <c r="G642" s="645"/>
      <c r="H642" s="645"/>
      <c r="I642" s="424">
        <v>927</v>
      </c>
      <c r="J642" s="426">
        <v>503</v>
      </c>
      <c r="K642" s="425">
        <v>6000511</v>
      </c>
      <c r="L642" s="424">
        <v>0</v>
      </c>
      <c r="M642" s="423">
        <v>9569.562089999998</v>
      </c>
      <c r="N642" s="423">
        <v>0</v>
      </c>
      <c r="O642" s="422">
        <v>0.11342</v>
      </c>
    </row>
    <row r="643" spans="1:15" ht="15.75" customHeight="1">
      <c r="A643" s="430"/>
      <c r="B643" s="429"/>
      <c r="C643" s="428"/>
      <c r="D643" s="427"/>
      <c r="E643" s="427"/>
      <c r="F643" s="427"/>
      <c r="G643" s="650" t="s">
        <v>858</v>
      </c>
      <c r="H643" s="650"/>
      <c r="I643" s="424">
        <v>927</v>
      </c>
      <c r="J643" s="426">
        <v>503</v>
      </c>
      <c r="K643" s="425">
        <v>6000511</v>
      </c>
      <c r="L643" s="424">
        <v>500</v>
      </c>
      <c r="M643" s="423">
        <v>9569.562089999998</v>
      </c>
      <c r="N643" s="423">
        <v>0</v>
      </c>
      <c r="O643" s="422">
        <v>0.11342</v>
      </c>
    </row>
    <row r="644" spans="1:15" ht="15.75" customHeight="1">
      <c r="A644" s="430"/>
      <c r="B644" s="429"/>
      <c r="C644" s="428"/>
      <c r="D644" s="427"/>
      <c r="E644" s="427"/>
      <c r="F644" s="645" t="s">
        <v>919</v>
      </c>
      <c r="G644" s="645"/>
      <c r="H644" s="645"/>
      <c r="I644" s="424">
        <v>927</v>
      </c>
      <c r="J644" s="426">
        <v>503</v>
      </c>
      <c r="K644" s="425">
        <v>6000512</v>
      </c>
      <c r="L644" s="424">
        <v>0</v>
      </c>
      <c r="M644" s="423">
        <v>4219.77474</v>
      </c>
      <c r="N644" s="423">
        <v>0</v>
      </c>
      <c r="O644" s="422">
        <v>0</v>
      </c>
    </row>
    <row r="645" spans="1:15" ht="15.75" customHeight="1">
      <c r="A645" s="430"/>
      <c r="B645" s="429"/>
      <c r="C645" s="428"/>
      <c r="D645" s="427"/>
      <c r="E645" s="427"/>
      <c r="F645" s="427"/>
      <c r="G645" s="650" t="s">
        <v>858</v>
      </c>
      <c r="H645" s="650"/>
      <c r="I645" s="424">
        <v>927</v>
      </c>
      <c r="J645" s="426">
        <v>503</v>
      </c>
      <c r="K645" s="425">
        <v>6000512</v>
      </c>
      <c r="L645" s="424">
        <v>500</v>
      </c>
      <c r="M645" s="423">
        <v>4219.77474</v>
      </c>
      <c r="N645" s="423">
        <v>0</v>
      </c>
      <c r="O645" s="422">
        <v>0</v>
      </c>
    </row>
    <row r="646" spans="1:15" ht="27.75" customHeight="1">
      <c r="A646" s="430"/>
      <c r="B646" s="429"/>
      <c r="C646" s="428"/>
      <c r="D646" s="427"/>
      <c r="E646" s="427"/>
      <c r="F646" s="645" t="s">
        <v>918</v>
      </c>
      <c r="G646" s="645"/>
      <c r="H646" s="645"/>
      <c r="I646" s="424">
        <v>927</v>
      </c>
      <c r="J646" s="426">
        <v>503</v>
      </c>
      <c r="K646" s="425">
        <v>6000513</v>
      </c>
      <c r="L646" s="424">
        <v>0</v>
      </c>
      <c r="M646" s="423">
        <v>5049.43415</v>
      </c>
      <c r="N646" s="423">
        <v>0</v>
      </c>
      <c r="O646" s="422">
        <v>0</v>
      </c>
    </row>
    <row r="647" spans="1:15" ht="13.5" customHeight="1">
      <c r="A647" s="430"/>
      <c r="B647" s="429"/>
      <c r="C647" s="428"/>
      <c r="D647" s="427"/>
      <c r="E647" s="427"/>
      <c r="F647" s="427"/>
      <c r="G647" s="650" t="s">
        <v>858</v>
      </c>
      <c r="H647" s="650"/>
      <c r="I647" s="424">
        <v>927</v>
      </c>
      <c r="J647" s="426">
        <v>503</v>
      </c>
      <c r="K647" s="425">
        <v>6000513</v>
      </c>
      <c r="L647" s="424">
        <v>500</v>
      </c>
      <c r="M647" s="423">
        <v>5049.43415</v>
      </c>
      <c r="N647" s="423">
        <v>0</v>
      </c>
      <c r="O647" s="422">
        <v>0</v>
      </c>
    </row>
    <row r="648" spans="1:15" ht="32.25" customHeight="1">
      <c r="A648" s="430"/>
      <c r="B648" s="429"/>
      <c r="C648" s="428"/>
      <c r="D648" s="427"/>
      <c r="E648" s="427"/>
      <c r="F648" s="645" t="s">
        <v>917</v>
      </c>
      <c r="G648" s="645"/>
      <c r="H648" s="645"/>
      <c r="I648" s="424">
        <v>927</v>
      </c>
      <c r="J648" s="426">
        <v>503</v>
      </c>
      <c r="K648" s="425">
        <v>6000514</v>
      </c>
      <c r="L648" s="424">
        <v>0</v>
      </c>
      <c r="M648" s="423">
        <v>6605.28</v>
      </c>
      <c r="N648" s="423">
        <v>0</v>
      </c>
      <c r="O648" s="422">
        <v>0</v>
      </c>
    </row>
    <row r="649" spans="1:15" ht="15" customHeight="1">
      <c r="A649" s="430"/>
      <c r="B649" s="429"/>
      <c r="C649" s="428"/>
      <c r="D649" s="427"/>
      <c r="E649" s="427"/>
      <c r="F649" s="427"/>
      <c r="G649" s="650" t="s">
        <v>858</v>
      </c>
      <c r="H649" s="650"/>
      <c r="I649" s="424">
        <v>927</v>
      </c>
      <c r="J649" s="426">
        <v>503</v>
      </c>
      <c r="K649" s="425">
        <v>6000514</v>
      </c>
      <c r="L649" s="424">
        <v>500</v>
      </c>
      <c r="M649" s="423">
        <v>6605.28</v>
      </c>
      <c r="N649" s="423">
        <v>0</v>
      </c>
      <c r="O649" s="422">
        <v>0</v>
      </c>
    </row>
    <row r="650" spans="1:15" ht="27.75" customHeight="1">
      <c r="A650" s="430"/>
      <c r="B650" s="429"/>
      <c r="C650" s="428"/>
      <c r="D650" s="427"/>
      <c r="E650" s="427"/>
      <c r="F650" s="645" t="s">
        <v>916</v>
      </c>
      <c r="G650" s="645"/>
      <c r="H650" s="645"/>
      <c r="I650" s="424">
        <v>927</v>
      </c>
      <c r="J650" s="426">
        <v>503</v>
      </c>
      <c r="K650" s="425">
        <v>6000515</v>
      </c>
      <c r="L650" s="424">
        <v>0</v>
      </c>
      <c r="M650" s="423">
        <v>50</v>
      </c>
      <c r="N650" s="423">
        <v>0</v>
      </c>
      <c r="O650" s="422">
        <v>0</v>
      </c>
    </row>
    <row r="651" spans="1:15" ht="16.5" customHeight="1">
      <c r="A651" s="430"/>
      <c r="B651" s="429"/>
      <c r="C651" s="428"/>
      <c r="D651" s="427"/>
      <c r="E651" s="427"/>
      <c r="F651" s="427"/>
      <c r="G651" s="650" t="s">
        <v>858</v>
      </c>
      <c r="H651" s="650"/>
      <c r="I651" s="424">
        <v>927</v>
      </c>
      <c r="J651" s="426">
        <v>503</v>
      </c>
      <c r="K651" s="425">
        <v>6000515</v>
      </c>
      <c r="L651" s="424">
        <v>500</v>
      </c>
      <c r="M651" s="423">
        <v>50</v>
      </c>
      <c r="N651" s="423">
        <v>0</v>
      </c>
      <c r="O651" s="422">
        <v>0</v>
      </c>
    </row>
    <row r="652" spans="1:15" ht="57.75" customHeight="1">
      <c r="A652" s="430"/>
      <c r="B652" s="429"/>
      <c r="C652" s="428"/>
      <c r="D652" s="427"/>
      <c r="E652" s="427"/>
      <c r="F652" s="645" t="s">
        <v>915</v>
      </c>
      <c r="G652" s="645"/>
      <c r="H652" s="645"/>
      <c r="I652" s="424">
        <v>927</v>
      </c>
      <c r="J652" s="426">
        <v>503</v>
      </c>
      <c r="K652" s="425">
        <v>6000516</v>
      </c>
      <c r="L652" s="424">
        <v>0</v>
      </c>
      <c r="M652" s="423">
        <v>320.7</v>
      </c>
      <c r="N652" s="423">
        <v>0</v>
      </c>
      <c r="O652" s="422">
        <v>0</v>
      </c>
    </row>
    <row r="653" spans="1:15" ht="15.75" customHeight="1">
      <c r="A653" s="430"/>
      <c r="B653" s="429"/>
      <c r="C653" s="428"/>
      <c r="D653" s="427"/>
      <c r="E653" s="427"/>
      <c r="F653" s="427"/>
      <c r="G653" s="650" t="s">
        <v>909</v>
      </c>
      <c r="H653" s="650"/>
      <c r="I653" s="424">
        <v>927</v>
      </c>
      <c r="J653" s="426">
        <v>503</v>
      </c>
      <c r="K653" s="425">
        <v>6000516</v>
      </c>
      <c r="L653" s="424">
        <v>18</v>
      </c>
      <c r="M653" s="423">
        <v>320.7</v>
      </c>
      <c r="N653" s="423">
        <v>0</v>
      </c>
      <c r="O653" s="422">
        <v>0</v>
      </c>
    </row>
    <row r="654" spans="1:15" ht="32.25" customHeight="1">
      <c r="A654" s="430"/>
      <c r="B654" s="429"/>
      <c r="C654" s="649" t="s">
        <v>212</v>
      </c>
      <c r="D654" s="649"/>
      <c r="E654" s="649"/>
      <c r="F654" s="649"/>
      <c r="G654" s="649"/>
      <c r="H654" s="649"/>
      <c r="I654" s="424">
        <v>927</v>
      </c>
      <c r="J654" s="426">
        <v>910</v>
      </c>
      <c r="K654" s="425">
        <v>0</v>
      </c>
      <c r="L654" s="424">
        <v>0</v>
      </c>
      <c r="M654" s="423">
        <v>1593.58104</v>
      </c>
      <c r="N654" s="423">
        <v>0</v>
      </c>
      <c r="O654" s="422">
        <v>0</v>
      </c>
    </row>
    <row r="655" spans="1:15" ht="28.5" customHeight="1">
      <c r="A655" s="430"/>
      <c r="B655" s="429"/>
      <c r="C655" s="428"/>
      <c r="D655" s="645" t="s">
        <v>913</v>
      </c>
      <c r="E655" s="645"/>
      <c r="F655" s="645"/>
      <c r="G655" s="645"/>
      <c r="H655" s="645"/>
      <c r="I655" s="424">
        <v>927</v>
      </c>
      <c r="J655" s="426">
        <v>910</v>
      </c>
      <c r="K655" s="425">
        <v>4850000</v>
      </c>
      <c r="L655" s="424">
        <v>0</v>
      </c>
      <c r="M655" s="423">
        <v>289.17729</v>
      </c>
      <c r="N655" s="423">
        <v>0</v>
      </c>
      <c r="O655" s="422">
        <v>0</v>
      </c>
    </row>
    <row r="656" spans="1:15" ht="32.25" customHeight="1">
      <c r="A656" s="430"/>
      <c r="B656" s="429"/>
      <c r="C656" s="428"/>
      <c r="D656" s="427"/>
      <c r="E656" s="645" t="s">
        <v>912</v>
      </c>
      <c r="F656" s="645"/>
      <c r="G656" s="645"/>
      <c r="H656" s="645"/>
      <c r="I656" s="424">
        <v>927</v>
      </c>
      <c r="J656" s="426">
        <v>910</v>
      </c>
      <c r="K656" s="425">
        <v>4859700</v>
      </c>
      <c r="L656" s="424">
        <v>0</v>
      </c>
      <c r="M656" s="423">
        <v>289.17729</v>
      </c>
      <c r="N656" s="423">
        <v>0</v>
      </c>
      <c r="O656" s="422">
        <v>0</v>
      </c>
    </row>
    <row r="657" spans="1:15" ht="16.5" customHeight="1">
      <c r="A657" s="430"/>
      <c r="B657" s="429"/>
      <c r="C657" s="428"/>
      <c r="D657" s="427"/>
      <c r="E657" s="427"/>
      <c r="F657" s="645" t="s">
        <v>911</v>
      </c>
      <c r="G657" s="645"/>
      <c r="H657" s="645"/>
      <c r="I657" s="424">
        <v>927</v>
      </c>
      <c r="J657" s="426">
        <v>910</v>
      </c>
      <c r="K657" s="425">
        <v>4859703</v>
      </c>
      <c r="L657" s="424">
        <v>0</v>
      </c>
      <c r="M657" s="423">
        <v>289.17729</v>
      </c>
      <c r="N657" s="423">
        <v>0</v>
      </c>
      <c r="O657" s="422">
        <v>0</v>
      </c>
    </row>
    <row r="658" spans="1:15" ht="16.5" customHeight="1">
      <c r="A658" s="430"/>
      <c r="B658" s="429"/>
      <c r="C658" s="428"/>
      <c r="D658" s="427"/>
      <c r="E658" s="427"/>
      <c r="F658" s="427"/>
      <c r="G658" s="650" t="s">
        <v>861</v>
      </c>
      <c r="H658" s="650"/>
      <c r="I658" s="424">
        <v>927</v>
      </c>
      <c r="J658" s="426">
        <v>910</v>
      </c>
      <c r="K658" s="425">
        <v>4859703</v>
      </c>
      <c r="L658" s="424">
        <v>1</v>
      </c>
      <c r="M658" s="423">
        <v>289.17728999999997</v>
      </c>
      <c r="N658" s="423">
        <v>0</v>
      </c>
      <c r="O658" s="422">
        <v>0</v>
      </c>
    </row>
    <row r="659" spans="1:15" ht="16.5" customHeight="1">
      <c r="A659" s="430"/>
      <c r="B659" s="429"/>
      <c r="C659" s="428"/>
      <c r="D659" s="645" t="s">
        <v>865</v>
      </c>
      <c r="E659" s="645"/>
      <c r="F659" s="645"/>
      <c r="G659" s="645"/>
      <c r="H659" s="645"/>
      <c r="I659" s="424">
        <v>927</v>
      </c>
      <c r="J659" s="426">
        <v>910</v>
      </c>
      <c r="K659" s="425">
        <v>7950000</v>
      </c>
      <c r="L659" s="424">
        <v>0</v>
      </c>
      <c r="M659" s="423">
        <v>1304.40375</v>
      </c>
      <c r="N659" s="423">
        <v>0</v>
      </c>
      <c r="O659" s="422">
        <v>0</v>
      </c>
    </row>
    <row r="660" spans="1:15" ht="43.5" customHeight="1">
      <c r="A660" s="430"/>
      <c r="B660" s="429"/>
      <c r="C660" s="428"/>
      <c r="D660" s="427"/>
      <c r="E660" s="427"/>
      <c r="F660" s="645" t="s">
        <v>244</v>
      </c>
      <c r="G660" s="645"/>
      <c r="H660" s="645"/>
      <c r="I660" s="424">
        <v>927</v>
      </c>
      <c r="J660" s="426">
        <v>910</v>
      </c>
      <c r="K660" s="425">
        <v>7950016</v>
      </c>
      <c r="L660" s="424">
        <v>0</v>
      </c>
      <c r="M660" s="423">
        <v>1304.40375</v>
      </c>
      <c r="N660" s="423">
        <v>0</v>
      </c>
      <c r="O660" s="422">
        <v>0</v>
      </c>
    </row>
    <row r="661" spans="1:15" ht="15" customHeight="1">
      <c r="A661" s="430"/>
      <c r="B661" s="429"/>
      <c r="C661" s="428"/>
      <c r="D661" s="427"/>
      <c r="E661" s="427"/>
      <c r="F661" s="427"/>
      <c r="G661" s="650" t="s">
        <v>858</v>
      </c>
      <c r="H661" s="650"/>
      <c r="I661" s="424">
        <v>927</v>
      </c>
      <c r="J661" s="426">
        <v>910</v>
      </c>
      <c r="K661" s="425">
        <v>7950016</v>
      </c>
      <c r="L661" s="424">
        <v>500</v>
      </c>
      <c r="M661" s="423">
        <v>1304.40375</v>
      </c>
      <c r="N661" s="423">
        <v>0</v>
      </c>
      <c r="O661" s="422">
        <v>0</v>
      </c>
    </row>
    <row r="662" spans="1:15" ht="32.25" customHeight="1">
      <c r="A662" s="436" t="s">
        <v>1500</v>
      </c>
      <c r="B662" s="657" t="s">
        <v>908</v>
      </c>
      <c r="C662" s="657"/>
      <c r="D662" s="657"/>
      <c r="E662" s="657"/>
      <c r="F662" s="657"/>
      <c r="G662" s="657"/>
      <c r="H662" s="657"/>
      <c r="I662" s="433">
        <v>928</v>
      </c>
      <c r="J662" s="435">
        <v>0</v>
      </c>
      <c r="K662" s="434">
        <v>0</v>
      </c>
      <c r="L662" s="433">
        <v>0</v>
      </c>
      <c r="M662" s="432">
        <v>13948.239</v>
      </c>
      <c r="N662" s="432">
        <v>9203.291</v>
      </c>
      <c r="O662" s="431">
        <v>0</v>
      </c>
    </row>
    <row r="663" spans="1:15" ht="44.25" customHeight="1">
      <c r="A663" s="430"/>
      <c r="B663" s="429"/>
      <c r="C663" s="649" t="s">
        <v>845</v>
      </c>
      <c r="D663" s="649"/>
      <c r="E663" s="649"/>
      <c r="F663" s="649"/>
      <c r="G663" s="649"/>
      <c r="H663" s="649"/>
      <c r="I663" s="424">
        <v>928</v>
      </c>
      <c r="J663" s="426">
        <v>104</v>
      </c>
      <c r="K663" s="425">
        <v>0</v>
      </c>
      <c r="L663" s="424">
        <v>0</v>
      </c>
      <c r="M663" s="423">
        <v>13948.239</v>
      </c>
      <c r="N663" s="423">
        <v>9203.291</v>
      </c>
      <c r="O663" s="422">
        <v>0</v>
      </c>
    </row>
    <row r="664" spans="1:15" ht="14.25" customHeight="1">
      <c r="A664" s="430"/>
      <c r="B664" s="429"/>
      <c r="C664" s="428"/>
      <c r="D664" s="645" t="s">
        <v>860</v>
      </c>
      <c r="E664" s="645"/>
      <c r="F664" s="645"/>
      <c r="G664" s="645"/>
      <c r="H664" s="645"/>
      <c r="I664" s="424">
        <v>928</v>
      </c>
      <c r="J664" s="426">
        <v>104</v>
      </c>
      <c r="K664" s="425">
        <v>20000</v>
      </c>
      <c r="L664" s="424">
        <v>0</v>
      </c>
      <c r="M664" s="423">
        <v>13948.239</v>
      </c>
      <c r="N664" s="423">
        <v>9203.291</v>
      </c>
      <c r="O664" s="422">
        <v>0</v>
      </c>
    </row>
    <row r="665" spans="1:15" ht="14.25" customHeight="1">
      <c r="A665" s="430"/>
      <c r="B665" s="429"/>
      <c r="C665" s="428"/>
      <c r="D665" s="427"/>
      <c r="E665" s="645" t="s">
        <v>859</v>
      </c>
      <c r="F665" s="645"/>
      <c r="G665" s="645"/>
      <c r="H665" s="645"/>
      <c r="I665" s="424">
        <v>928</v>
      </c>
      <c r="J665" s="426">
        <v>104</v>
      </c>
      <c r="K665" s="425">
        <v>20400</v>
      </c>
      <c r="L665" s="424">
        <v>0</v>
      </c>
      <c r="M665" s="423">
        <v>13948.239</v>
      </c>
      <c r="N665" s="423">
        <v>9203.291</v>
      </c>
      <c r="O665" s="422">
        <v>0</v>
      </c>
    </row>
    <row r="666" spans="1:15" ht="28.5" customHeight="1">
      <c r="A666" s="430"/>
      <c r="B666" s="429"/>
      <c r="C666" s="428"/>
      <c r="D666" s="427"/>
      <c r="E666" s="427"/>
      <c r="F666" s="645" t="s">
        <v>908</v>
      </c>
      <c r="G666" s="645"/>
      <c r="H666" s="645"/>
      <c r="I666" s="424">
        <v>928</v>
      </c>
      <c r="J666" s="426">
        <v>104</v>
      </c>
      <c r="K666" s="425">
        <v>20431</v>
      </c>
      <c r="L666" s="424">
        <v>0</v>
      </c>
      <c r="M666" s="423">
        <v>13948.239</v>
      </c>
      <c r="N666" s="423">
        <v>9203.291</v>
      </c>
      <c r="O666" s="422">
        <v>0</v>
      </c>
    </row>
    <row r="667" spans="1:15" ht="17.25" customHeight="1">
      <c r="A667" s="430"/>
      <c r="B667" s="429"/>
      <c r="C667" s="428"/>
      <c r="D667" s="427"/>
      <c r="E667" s="427"/>
      <c r="F667" s="427"/>
      <c r="G667" s="650" t="s">
        <v>858</v>
      </c>
      <c r="H667" s="650"/>
      <c r="I667" s="424">
        <v>928</v>
      </c>
      <c r="J667" s="426">
        <v>104</v>
      </c>
      <c r="K667" s="425">
        <v>20431</v>
      </c>
      <c r="L667" s="424">
        <v>500</v>
      </c>
      <c r="M667" s="423">
        <v>13948.239</v>
      </c>
      <c r="N667" s="423">
        <v>9203.291</v>
      </c>
      <c r="O667" s="422">
        <v>0</v>
      </c>
    </row>
    <row r="668" spans="1:15" ht="47.25" customHeight="1">
      <c r="A668" s="436" t="s">
        <v>1499</v>
      </c>
      <c r="B668" s="657" t="s">
        <v>907</v>
      </c>
      <c r="C668" s="657"/>
      <c r="D668" s="657"/>
      <c r="E668" s="657"/>
      <c r="F668" s="657"/>
      <c r="G668" s="657"/>
      <c r="H668" s="657"/>
      <c r="I668" s="433">
        <v>929</v>
      </c>
      <c r="J668" s="435">
        <v>0</v>
      </c>
      <c r="K668" s="434">
        <v>0</v>
      </c>
      <c r="L668" s="433">
        <v>0</v>
      </c>
      <c r="M668" s="432">
        <v>341206.90711000003</v>
      </c>
      <c r="N668" s="432">
        <v>34842.2356</v>
      </c>
      <c r="O668" s="431">
        <v>1.18</v>
      </c>
    </row>
    <row r="669" spans="1:15" ht="42.75" customHeight="1">
      <c r="A669" s="430"/>
      <c r="B669" s="429"/>
      <c r="C669" s="649" t="s">
        <v>845</v>
      </c>
      <c r="D669" s="649"/>
      <c r="E669" s="649"/>
      <c r="F669" s="649"/>
      <c r="G669" s="649"/>
      <c r="H669" s="649"/>
      <c r="I669" s="424">
        <v>929</v>
      </c>
      <c r="J669" s="426">
        <v>104</v>
      </c>
      <c r="K669" s="425">
        <v>0</v>
      </c>
      <c r="L669" s="424">
        <v>0</v>
      </c>
      <c r="M669" s="423">
        <v>21335.797</v>
      </c>
      <c r="N669" s="423">
        <v>15451.984</v>
      </c>
      <c r="O669" s="422">
        <v>0</v>
      </c>
    </row>
    <row r="670" spans="1:15" ht="15" customHeight="1">
      <c r="A670" s="430"/>
      <c r="B670" s="429"/>
      <c r="C670" s="428"/>
      <c r="D670" s="645" t="s">
        <v>860</v>
      </c>
      <c r="E670" s="645"/>
      <c r="F670" s="645"/>
      <c r="G670" s="645"/>
      <c r="H670" s="645"/>
      <c r="I670" s="424">
        <v>929</v>
      </c>
      <c r="J670" s="426">
        <v>104</v>
      </c>
      <c r="K670" s="425">
        <v>20000</v>
      </c>
      <c r="L670" s="424">
        <v>0</v>
      </c>
      <c r="M670" s="423">
        <v>21335.797</v>
      </c>
      <c r="N670" s="423">
        <v>15451.984</v>
      </c>
      <c r="O670" s="422">
        <v>0</v>
      </c>
    </row>
    <row r="671" spans="1:15" ht="15" customHeight="1">
      <c r="A671" s="430"/>
      <c r="B671" s="429"/>
      <c r="C671" s="428"/>
      <c r="D671" s="427"/>
      <c r="E671" s="645" t="s">
        <v>859</v>
      </c>
      <c r="F671" s="645"/>
      <c r="G671" s="645"/>
      <c r="H671" s="645"/>
      <c r="I671" s="424">
        <v>929</v>
      </c>
      <c r="J671" s="426">
        <v>104</v>
      </c>
      <c r="K671" s="425">
        <v>20400</v>
      </c>
      <c r="L671" s="424">
        <v>0</v>
      </c>
      <c r="M671" s="423">
        <v>21335.797</v>
      </c>
      <c r="N671" s="423">
        <v>15451.984</v>
      </c>
      <c r="O671" s="422">
        <v>0</v>
      </c>
    </row>
    <row r="672" spans="1:15" ht="30.75" customHeight="1">
      <c r="A672" s="430"/>
      <c r="B672" s="429"/>
      <c r="C672" s="428"/>
      <c r="D672" s="427"/>
      <c r="E672" s="427"/>
      <c r="F672" s="645" t="s">
        <v>907</v>
      </c>
      <c r="G672" s="645"/>
      <c r="H672" s="645"/>
      <c r="I672" s="424">
        <v>929</v>
      </c>
      <c r="J672" s="426">
        <v>104</v>
      </c>
      <c r="K672" s="425">
        <v>20432</v>
      </c>
      <c r="L672" s="424">
        <v>0</v>
      </c>
      <c r="M672" s="423">
        <v>21335.797</v>
      </c>
      <c r="N672" s="423">
        <v>15451.984</v>
      </c>
      <c r="O672" s="422">
        <v>0</v>
      </c>
    </row>
    <row r="673" spans="1:15" ht="15.75" customHeight="1">
      <c r="A673" s="430"/>
      <c r="B673" s="429"/>
      <c r="C673" s="428"/>
      <c r="D673" s="427"/>
      <c r="E673" s="427"/>
      <c r="F673" s="427"/>
      <c r="G673" s="650" t="s">
        <v>858</v>
      </c>
      <c r="H673" s="650"/>
      <c r="I673" s="424">
        <v>929</v>
      </c>
      <c r="J673" s="426">
        <v>104</v>
      </c>
      <c r="K673" s="425">
        <v>20432</v>
      </c>
      <c r="L673" s="424">
        <v>500</v>
      </c>
      <c r="M673" s="423">
        <v>21335.797</v>
      </c>
      <c r="N673" s="423">
        <v>15451.984</v>
      </c>
      <c r="O673" s="422">
        <v>0</v>
      </c>
    </row>
    <row r="674" spans="1:15" ht="15.75" customHeight="1">
      <c r="A674" s="430"/>
      <c r="B674" s="429"/>
      <c r="C674" s="649" t="s">
        <v>841</v>
      </c>
      <c r="D674" s="649"/>
      <c r="E674" s="649"/>
      <c r="F674" s="649"/>
      <c r="G674" s="649"/>
      <c r="H674" s="649"/>
      <c r="I674" s="424">
        <v>929</v>
      </c>
      <c r="J674" s="426">
        <v>114</v>
      </c>
      <c r="K674" s="425">
        <v>0</v>
      </c>
      <c r="L674" s="424">
        <v>0</v>
      </c>
      <c r="M674" s="423">
        <v>42150.5627</v>
      </c>
      <c r="N674" s="423">
        <v>19390.251600000003</v>
      </c>
      <c r="O674" s="422">
        <v>1.18</v>
      </c>
    </row>
    <row r="675" spans="1:15" ht="27" customHeight="1">
      <c r="A675" s="430"/>
      <c r="B675" s="429"/>
      <c r="C675" s="428"/>
      <c r="D675" s="645" t="s">
        <v>906</v>
      </c>
      <c r="E675" s="645"/>
      <c r="F675" s="645"/>
      <c r="G675" s="645"/>
      <c r="H675" s="645"/>
      <c r="I675" s="424">
        <v>929</v>
      </c>
      <c r="J675" s="426">
        <v>114</v>
      </c>
      <c r="K675" s="425">
        <v>920000</v>
      </c>
      <c r="L675" s="424">
        <v>0</v>
      </c>
      <c r="M675" s="423">
        <v>14655.324</v>
      </c>
      <c r="N675" s="423">
        <v>0</v>
      </c>
      <c r="O675" s="422">
        <v>0</v>
      </c>
    </row>
    <row r="676" spans="1:15" ht="16.5" customHeight="1">
      <c r="A676" s="430"/>
      <c r="B676" s="429"/>
      <c r="C676" s="428"/>
      <c r="D676" s="427"/>
      <c r="E676" s="645" t="s">
        <v>905</v>
      </c>
      <c r="F676" s="645"/>
      <c r="G676" s="645"/>
      <c r="H676" s="645"/>
      <c r="I676" s="424">
        <v>929</v>
      </c>
      <c r="J676" s="426">
        <v>114</v>
      </c>
      <c r="K676" s="425">
        <v>920300</v>
      </c>
      <c r="L676" s="424">
        <v>0</v>
      </c>
      <c r="M676" s="423">
        <v>14655.324</v>
      </c>
      <c r="N676" s="423">
        <v>0</v>
      </c>
      <c r="O676" s="422">
        <v>0</v>
      </c>
    </row>
    <row r="677" spans="1:15" ht="27.75" customHeight="1">
      <c r="A677" s="430"/>
      <c r="B677" s="429"/>
      <c r="C677" s="428"/>
      <c r="D677" s="427"/>
      <c r="E677" s="427"/>
      <c r="F677" s="645" t="s">
        <v>904</v>
      </c>
      <c r="G677" s="645"/>
      <c r="H677" s="645"/>
      <c r="I677" s="424">
        <v>929</v>
      </c>
      <c r="J677" s="426">
        <v>114</v>
      </c>
      <c r="K677" s="425">
        <v>920360</v>
      </c>
      <c r="L677" s="424">
        <v>0</v>
      </c>
      <c r="M677" s="423">
        <v>14655.324</v>
      </c>
      <c r="N677" s="423">
        <v>0</v>
      </c>
      <c r="O677" s="422">
        <v>0</v>
      </c>
    </row>
    <row r="678" spans="1:15" ht="18" customHeight="1">
      <c r="A678" s="430"/>
      <c r="B678" s="429"/>
      <c r="C678" s="428"/>
      <c r="D678" s="427"/>
      <c r="E678" s="427"/>
      <c r="F678" s="427"/>
      <c r="G678" s="650" t="s">
        <v>858</v>
      </c>
      <c r="H678" s="650"/>
      <c r="I678" s="424">
        <v>929</v>
      </c>
      <c r="J678" s="426">
        <v>114</v>
      </c>
      <c r="K678" s="425">
        <v>920360</v>
      </c>
      <c r="L678" s="424">
        <v>500</v>
      </c>
      <c r="M678" s="423">
        <v>14655.324</v>
      </c>
      <c r="N678" s="423">
        <v>0</v>
      </c>
      <c r="O678" s="422">
        <v>0</v>
      </c>
    </row>
    <row r="679" spans="1:15" ht="18" customHeight="1">
      <c r="A679" s="430"/>
      <c r="B679" s="429"/>
      <c r="C679" s="428"/>
      <c r="D679" s="645" t="s">
        <v>903</v>
      </c>
      <c r="E679" s="645"/>
      <c r="F679" s="645"/>
      <c r="G679" s="645"/>
      <c r="H679" s="645"/>
      <c r="I679" s="424">
        <v>929</v>
      </c>
      <c r="J679" s="426">
        <v>114</v>
      </c>
      <c r="K679" s="425">
        <v>930000</v>
      </c>
      <c r="L679" s="424">
        <v>0</v>
      </c>
      <c r="M679" s="423">
        <v>27495.2387</v>
      </c>
      <c r="N679" s="423">
        <v>19390.251600000003</v>
      </c>
      <c r="O679" s="422">
        <v>1.18</v>
      </c>
    </row>
    <row r="680" spans="1:15" ht="18" customHeight="1">
      <c r="A680" s="430"/>
      <c r="B680" s="429"/>
      <c r="C680" s="428"/>
      <c r="D680" s="427"/>
      <c r="E680" s="645" t="s">
        <v>866</v>
      </c>
      <c r="F680" s="645"/>
      <c r="G680" s="645"/>
      <c r="H680" s="645"/>
      <c r="I680" s="424">
        <v>929</v>
      </c>
      <c r="J680" s="426">
        <v>114</v>
      </c>
      <c r="K680" s="425">
        <v>939900</v>
      </c>
      <c r="L680" s="424">
        <v>0</v>
      </c>
      <c r="M680" s="423">
        <v>27495.2387</v>
      </c>
      <c r="N680" s="423">
        <v>19390.251600000003</v>
      </c>
      <c r="O680" s="422">
        <v>1.18</v>
      </c>
    </row>
    <row r="681" spans="1:15" ht="18" customHeight="1">
      <c r="A681" s="430"/>
      <c r="B681" s="429"/>
      <c r="C681" s="428"/>
      <c r="D681" s="427"/>
      <c r="E681" s="427"/>
      <c r="F681" s="645" t="s">
        <v>902</v>
      </c>
      <c r="G681" s="645"/>
      <c r="H681" s="645"/>
      <c r="I681" s="424">
        <v>929</v>
      </c>
      <c r="J681" s="426">
        <v>114</v>
      </c>
      <c r="K681" s="425">
        <v>939907</v>
      </c>
      <c r="L681" s="424">
        <v>0</v>
      </c>
      <c r="M681" s="423">
        <v>27495.2387</v>
      </c>
      <c r="N681" s="423">
        <v>19390.251600000003</v>
      </c>
      <c r="O681" s="422">
        <v>1.18</v>
      </c>
    </row>
    <row r="682" spans="1:15" ht="18" customHeight="1">
      <c r="A682" s="430"/>
      <c r="B682" s="429"/>
      <c r="C682" s="428"/>
      <c r="D682" s="427"/>
      <c r="E682" s="427"/>
      <c r="F682" s="427"/>
      <c r="G682" s="650" t="s">
        <v>861</v>
      </c>
      <c r="H682" s="650"/>
      <c r="I682" s="424">
        <v>929</v>
      </c>
      <c r="J682" s="426">
        <v>114</v>
      </c>
      <c r="K682" s="425">
        <v>939907</v>
      </c>
      <c r="L682" s="424">
        <v>1</v>
      </c>
      <c r="M682" s="423">
        <v>27495.2387</v>
      </c>
      <c r="N682" s="423">
        <v>19390.251600000003</v>
      </c>
      <c r="O682" s="422">
        <v>1.18</v>
      </c>
    </row>
    <row r="683" spans="1:15" ht="18" customHeight="1">
      <c r="A683" s="430"/>
      <c r="B683" s="429"/>
      <c r="C683" s="649" t="s">
        <v>231</v>
      </c>
      <c r="D683" s="649"/>
      <c r="E683" s="649"/>
      <c r="F683" s="649"/>
      <c r="G683" s="649"/>
      <c r="H683" s="649"/>
      <c r="I683" s="424">
        <v>929</v>
      </c>
      <c r="J683" s="426">
        <v>409</v>
      </c>
      <c r="K683" s="425">
        <v>0</v>
      </c>
      <c r="L683" s="424">
        <v>0</v>
      </c>
      <c r="M683" s="423">
        <v>45103</v>
      </c>
      <c r="N683" s="423">
        <v>0</v>
      </c>
      <c r="O683" s="422">
        <v>0</v>
      </c>
    </row>
    <row r="684" spans="1:15" ht="18" customHeight="1">
      <c r="A684" s="430"/>
      <c r="B684" s="429"/>
      <c r="C684" s="428"/>
      <c r="D684" s="645" t="s">
        <v>231</v>
      </c>
      <c r="E684" s="645"/>
      <c r="F684" s="645"/>
      <c r="G684" s="645"/>
      <c r="H684" s="645"/>
      <c r="I684" s="424">
        <v>929</v>
      </c>
      <c r="J684" s="426">
        <v>409</v>
      </c>
      <c r="K684" s="425">
        <v>3150000</v>
      </c>
      <c r="L684" s="424">
        <v>0</v>
      </c>
      <c r="M684" s="423">
        <v>45103</v>
      </c>
      <c r="N684" s="423">
        <v>0</v>
      </c>
      <c r="O684" s="422">
        <v>0</v>
      </c>
    </row>
    <row r="685" spans="1:15" ht="18" customHeight="1">
      <c r="A685" s="430"/>
      <c r="B685" s="429"/>
      <c r="C685" s="428"/>
      <c r="D685" s="427"/>
      <c r="E685" s="645" t="s">
        <v>901</v>
      </c>
      <c r="F685" s="645"/>
      <c r="G685" s="645"/>
      <c r="H685" s="645"/>
      <c r="I685" s="424">
        <v>929</v>
      </c>
      <c r="J685" s="426">
        <v>409</v>
      </c>
      <c r="K685" s="425">
        <v>3150200</v>
      </c>
      <c r="L685" s="424">
        <v>0</v>
      </c>
      <c r="M685" s="423">
        <v>45103</v>
      </c>
      <c r="N685" s="423">
        <v>0</v>
      </c>
      <c r="O685" s="422">
        <v>0</v>
      </c>
    </row>
    <row r="686" spans="1:15" ht="60" customHeight="1">
      <c r="A686" s="430"/>
      <c r="B686" s="429"/>
      <c r="C686" s="428"/>
      <c r="D686" s="427"/>
      <c r="E686" s="427"/>
      <c r="F686" s="645" t="s">
        <v>900</v>
      </c>
      <c r="G686" s="645"/>
      <c r="H686" s="645"/>
      <c r="I686" s="424">
        <v>929</v>
      </c>
      <c r="J686" s="426">
        <v>409</v>
      </c>
      <c r="K686" s="425">
        <v>3150204</v>
      </c>
      <c r="L686" s="424">
        <v>0</v>
      </c>
      <c r="M686" s="423">
        <v>45103</v>
      </c>
      <c r="N686" s="423">
        <v>0</v>
      </c>
      <c r="O686" s="422">
        <v>0</v>
      </c>
    </row>
    <row r="687" spans="1:15" ht="16.5" customHeight="1">
      <c r="A687" s="430"/>
      <c r="B687" s="429"/>
      <c r="C687" s="428"/>
      <c r="D687" s="427"/>
      <c r="E687" s="427"/>
      <c r="F687" s="427"/>
      <c r="G687" s="650" t="s">
        <v>875</v>
      </c>
      <c r="H687" s="650"/>
      <c r="I687" s="424">
        <v>929</v>
      </c>
      <c r="J687" s="426">
        <v>409</v>
      </c>
      <c r="K687" s="425">
        <v>3150204</v>
      </c>
      <c r="L687" s="424">
        <v>3</v>
      </c>
      <c r="M687" s="423">
        <v>45103</v>
      </c>
      <c r="N687" s="423">
        <v>0</v>
      </c>
      <c r="O687" s="422">
        <v>0</v>
      </c>
    </row>
    <row r="688" spans="1:15" ht="16.5" customHeight="1">
      <c r="A688" s="430"/>
      <c r="B688" s="429"/>
      <c r="C688" s="649" t="s">
        <v>229</v>
      </c>
      <c r="D688" s="649"/>
      <c r="E688" s="649"/>
      <c r="F688" s="649"/>
      <c r="G688" s="649"/>
      <c r="H688" s="649"/>
      <c r="I688" s="424">
        <v>929</v>
      </c>
      <c r="J688" s="426">
        <v>501</v>
      </c>
      <c r="K688" s="425">
        <v>0</v>
      </c>
      <c r="L688" s="424">
        <v>0</v>
      </c>
      <c r="M688" s="423">
        <v>132081.373</v>
      </c>
      <c r="N688" s="423">
        <v>0</v>
      </c>
      <c r="O688" s="422">
        <v>0</v>
      </c>
    </row>
    <row r="689" spans="1:15" ht="118.5" customHeight="1">
      <c r="A689" s="430"/>
      <c r="B689" s="429"/>
      <c r="C689" s="428"/>
      <c r="D689" s="645" t="s">
        <v>899</v>
      </c>
      <c r="E689" s="645"/>
      <c r="F689" s="645"/>
      <c r="G689" s="645"/>
      <c r="H689" s="645"/>
      <c r="I689" s="424">
        <v>929</v>
      </c>
      <c r="J689" s="426">
        <v>501</v>
      </c>
      <c r="K689" s="425">
        <v>1000000</v>
      </c>
      <c r="L689" s="424">
        <v>0</v>
      </c>
      <c r="M689" s="423">
        <v>125870.333</v>
      </c>
      <c r="N689" s="423">
        <v>0</v>
      </c>
      <c r="O689" s="422">
        <v>0</v>
      </c>
    </row>
    <row r="690" spans="1:15" ht="119.25" customHeight="1">
      <c r="A690" s="430"/>
      <c r="B690" s="429"/>
      <c r="C690" s="428"/>
      <c r="D690" s="427"/>
      <c r="E690" s="645" t="s">
        <v>899</v>
      </c>
      <c r="F690" s="645"/>
      <c r="G690" s="645"/>
      <c r="H690" s="645"/>
      <c r="I690" s="424">
        <v>929</v>
      </c>
      <c r="J690" s="426">
        <v>501</v>
      </c>
      <c r="K690" s="425">
        <v>1008200</v>
      </c>
      <c r="L690" s="424">
        <v>0</v>
      </c>
      <c r="M690" s="423">
        <v>125870.333</v>
      </c>
      <c r="N690" s="423">
        <v>0</v>
      </c>
      <c r="O690" s="422">
        <v>0</v>
      </c>
    </row>
    <row r="691" spans="1:15" ht="120" customHeight="1">
      <c r="A691" s="430"/>
      <c r="B691" s="429"/>
      <c r="C691" s="428"/>
      <c r="D691" s="427"/>
      <c r="E691" s="427"/>
      <c r="F691" s="645" t="s">
        <v>899</v>
      </c>
      <c r="G691" s="645"/>
      <c r="H691" s="645"/>
      <c r="I691" s="424">
        <v>929</v>
      </c>
      <c r="J691" s="426">
        <v>501</v>
      </c>
      <c r="K691" s="425">
        <v>1008209</v>
      </c>
      <c r="L691" s="424">
        <v>0</v>
      </c>
      <c r="M691" s="423">
        <v>111326.443</v>
      </c>
      <c r="N691" s="423">
        <v>0</v>
      </c>
      <c r="O691" s="422">
        <v>0</v>
      </c>
    </row>
    <row r="692" spans="1:15" ht="17.25" customHeight="1">
      <c r="A692" s="430"/>
      <c r="B692" s="429"/>
      <c r="C692" s="428"/>
      <c r="D692" s="427"/>
      <c r="E692" s="427"/>
      <c r="F692" s="427"/>
      <c r="G692" s="650" t="s">
        <v>875</v>
      </c>
      <c r="H692" s="650"/>
      <c r="I692" s="424">
        <v>929</v>
      </c>
      <c r="J692" s="426">
        <v>501</v>
      </c>
      <c r="K692" s="425">
        <v>1008209</v>
      </c>
      <c r="L692" s="424">
        <v>3</v>
      </c>
      <c r="M692" s="423">
        <v>111326.443</v>
      </c>
      <c r="N692" s="423">
        <v>0</v>
      </c>
      <c r="O692" s="422">
        <v>0</v>
      </c>
    </row>
    <row r="693" spans="1:15" ht="103.5" customHeight="1">
      <c r="A693" s="430"/>
      <c r="B693" s="429"/>
      <c r="C693" s="428"/>
      <c r="D693" s="427"/>
      <c r="E693" s="427"/>
      <c r="F693" s="645" t="s">
        <v>898</v>
      </c>
      <c r="G693" s="645"/>
      <c r="H693" s="645"/>
      <c r="I693" s="424">
        <v>929</v>
      </c>
      <c r="J693" s="426">
        <v>501</v>
      </c>
      <c r="K693" s="425">
        <v>1008210</v>
      </c>
      <c r="L693" s="424">
        <v>0</v>
      </c>
      <c r="M693" s="423">
        <v>5103.61</v>
      </c>
      <c r="N693" s="423">
        <v>0</v>
      </c>
      <c r="O693" s="422">
        <v>0</v>
      </c>
    </row>
    <row r="694" spans="1:15" s="438" customFormat="1" ht="18" customHeight="1">
      <c r="A694" s="444"/>
      <c r="B694" s="429"/>
      <c r="C694" s="428"/>
      <c r="D694" s="427"/>
      <c r="E694" s="427"/>
      <c r="F694" s="427"/>
      <c r="G694" s="650" t="s">
        <v>875</v>
      </c>
      <c r="H694" s="659"/>
      <c r="I694" s="441">
        <v>929</v>
      </c>
      <c r="J694" s="443">
        <v>501</v>
      </c>
      <c r="K694" s="442">
        <v>1008210</v>
      </c>
      <c r="L694" s="441">
        <v>3</v>
      </c>
      <c r="M694" s="440">
        <v>5103.61</v>
      </c>
      <c r="N694" s="440">
        <v>0</v>
      </c>
      <c r="O694" s="439">
        <v>0</v>
      </c>
    </row>
    <row r="695" spans="1:15" ht="120" customHeight="1">
      <c r="A695" s="430"/>
      <c r="B695" s="429"/>
      <c r="C695" s="428"/>
      <c r="D695" s="427"/>
      <c r="E695" s="427"/>
      <c r="F695" s="645" t="s">
        <v>52</v>
      </c>
      <c r="G695" s="645"/>
      <c r="H695" s="645"/>
      <c r="I695" s="424">
        <v>929</v>
      </c>
      <c r="J695" s="426">
        <v>501</v>
      </c>
      <c r="K695" s="425">
        <v>1008211</v>
      </c>
      <c r="L695" s="424">
        <v>0</v>
      </c>
      <c r="M695" s="423">
        <v>9440.28</v>
      </c>
      <c r="N695" s="423">
        <v>0</v>
      </c>
      <c r="O695" s="422">
        <v>0</v>
      </c>
    </row>
    <row r="696" spans="1:15" s="438" customFormat="1" ht="17.25" customHeight="1">
      <c r="A696" s="444"/>
      <c r="B696" s="429"/>
      <c r="C696" s="428"/>
      <c r="D696" s="427"/>
      <c r="E696" s="427"/>
      <c r="F696" s="427"/>
      <c r="G696" s="650" t="s">
        <v>875</v>
      </c>
      <c r="H696" s="659"/>
      <c r="I696" s="441">
        <v>929</v>
      </c>
      <c r="J696" s="443">
        <v>501</v>
      </c>
      <c r="K696" s="442">
        <v>1008211</v>
      </c>
      <c r="L696" s="441">
        <v>3</v>
      </c>
      <c r="M696" s="440">
        <v>9440.28</v>
      </c>
      <c r="N696" s="440">
        <v>0</v>
      </c>
      <c r="O696" s="439">
        <v>0</v>
      </c>
    </row>
    <row r="697" spans="1:15" ht="17.25" customHeight="1">
      <c r="A697" s="430"/>
      <c r="B697" s="429"/>
      <c r="C697" s="428"/>
      <c r="D697" s="645" t="s">
        <v>865</v>
      </c>
      <c r="E697" s="645"/>
      <c r="F697" s="645"/>
      <c r="G697" s="645"/>
      <c r="H697" s="645"/>
      <c r="I697" s="424">
        <v>929</v>
      </c>
      <c r="J697" s="426">
        <v>501</v>
      </c>
      <c r="K697" s="425">
        <v>7950000</v>
      </c>
      <c r="L697" s="424">
        <v>0</v>
      </c>
      <c r="M697" s="423">
        <v>6211.04</v>
      </c>
      <c r="N697" s="423">
        <v>0</v>
      </c>
      <c r="O697" s="422">
        <v>0</v>
      </c>
    </row>
    <row r="698" spans="1:15" ht="73.5" customHeight="1">
      <c r="A698" s="430"/>
      <c r="B698" s="429"/>
      <c r="C698" s="428"/>
      <c r="D698" s="427"/>
      <c r="E698" s="427"/>
      <c r="F698" s="645" t="s">
        <v>864</v>
      </c>
      <c r="G698" s="645"/>
      <c r="H698" s="645"/>
      <c r="I698" s="424">
        <v>929</v>
      </c>
      <c r="J698" s="426">
        <v>501</v>
      </c>
      <c r="K698" s="425">
        <v>7950042</v>
      </c>
      <c r="L698" s="424">
        <v>0</v>
      </c>
      <c r="M698" s="423">
        <v>6211.04</v>
      </c>
      <c r="N698" s="423">
        <v>0</v>
      </c>
      <c r="O698" s="422">
        <v>0</v>
      </c>
    </row>
    <row r="699" spans="1:15" ht="18" customHeight="1">
      <c r="A699" s="430"/>
      <c r="B699" s="429"/>
      <c r="C699" s="428"/>
      <c r="D699" s="427"/>
      <c r="E699" s="427"/>
      <c r="F699" s="427"/>
      <c r="G699" s="650" t="s">
        <v>858</v>
      </c>
      <c r="H699" s="650"/>
      <c r="I699" s="424">
        <v>929</v>
      </c>
      <c r="J699" s="426">
        <v>501</v>
      </c>
      <c r="K699" s="425">
        <v>7950042</v>
      </c>
      <c r="L699" s="424">
        <v>500</v>
      </c>
      <c r="M699" s="423">
        <v>6211.04</v>
      </c>
      <c r="N699" s="423">
        <v>0</v>
      </c>
      <c r="O699" s="422">
        <v>0</v>
      </c>
    </row>
    <row r="700" spans="1:15" ht="18" customHeight="1">
      <c r="A700" s="430"/>
      <c r="B700" s="429"/>
      <c r="C700" s="649" t="s">
        <v>228</v>
      </c>
      <c r="D700" s="649"/>
      <c r="E700" s="649"/>
      <c r="F700" s="649"/>
      <c r="G700" s="649"/>
      <c r="H700" s="649"/>
      <c r="I700" s="424">
        <v>929</v>
      </c>
      <c r="J700" s="426">
        <v>502</v>
      </c>
      <c r="K700" s="425">
        <v>0</v>
      </c>
      <c r="L700" s="424">
        <v>0</v>
      </c>
      <c r="M700" s="423">
        <v>4105.09141</v>
      </c>
      <c r="N700" s="423">
        <v>0</v>
      </c>
      <c r="O700" s="422">
        <v>0</v>
      </c>
    </row>
    <row r="701" spans="1:15" ht="31.5" customHeight="1">
      <c r="A701" s="430"/>
      <c r="B701" s="429"/>
      <c r="C701" s="428"/>
      <c r="D701" s="645" t="s">
        <v>53</v>
      </c>
      <c r="E701" s="645"/>
      <c r="F701" s="645"/>
      <c r="G701" s="645"/>
      <c r="H701" s="645"/>
      <c r="I701" s="424">
        <v>929</v>
      </c>
      <c r="J701" s="426">
        <v>502</v>
      </c>
      <c r="K701" s="425">
        <v>1040000</v>
      </c>
      <c r="L701" s="424">
        <v>0</v>
      </c>
      <c r="M701" s="423">
        <v>4105.09141</v>
      </c>
      <c r="N701" s="423">
        <v>0</v>
      </c>
      <c r="O701" s="422">
        <v>0</v>
      </c>
    </row>
    <row r="702" spans="1:15" ht="31.5" customHeight="1">
      <c r="A702" s="430"/>
      <c r="B702" s="429"/>
      <c r="C702" s="428"/>
      <c r="D702" s="427"/>
      <c r="E702" s="645" t="s">
        <v>53</v>
      </c>
      <c r="F702" s="645"/>
      <c r="G702" s="645"/>
      <c r="H702" s="645"/>
      <c r="I702" s="424">
        <v>929</v>
      </c>
      <c r="J702" s="426">
        <v>502</v>
      </c>
      <c r="K702" s="425">
        <v>1040300</v>
      </c>
      <c r="L702" s="424">
        <v>0</v>
      </c>
      <c r="M702" s="423">
        <v>2974.5489</v>
      </c>
      <c r="N702" s="423">
        <v>0</v>
      </c>
      <c r="O702" s="422">
        <v>0</v>
      </c>
    </row>
    <row r="703" spans="1:15" s="438" customFormat="1" ht="14.25" customHeight="1">
      <c r="A703" s="444"/>
      <c r="B703" s="429"/>
      <c r="C703" s="428"/>
      <c r="D703" s="427"/>
      <c r="E703" s="427"/>
      <c r="F703" s="427"/>
      <c r="G703" s="650" t="s">
        <v>875</v>
      </c>
      <c r="H703" s="659"/>
      <c r="I703" s="441">
        <v>929</v>
      </c>
      <c r="J703" s="443">
        <v>502</v>
      </c>
      <c r="K703" s="442">
        <v>1040300</v>
      </c>
      <c r="L703" s="441">
        <v>3</v>
      </c>
      <c r="M703" s="440">
        <v>2974.5489</v>
      </c>
      <c r="N703" s="440">
        <v>0</v>
      </c>
      <c r="O703" s="439">
        <v>0</v>
      </c>
    </row>
    <row r="704" spans="1:15" ht="27" customHeight="1">
      <c r="A704" s="430"/>
      <c r="B704" s="429"/>
      <c r="C704" s="428"/>
      <c r="D704" s="427"/>
      <c r="E704" s="645" t="s">
        <v>896</v>
      </c>
      <c r="F704" s="645"/>
      <c r="G704" s="645"/>
      <c r="H704" s="645"/>
      <c r="I704" s="424">
        <v>929</v>
      </c>
      <c r="J704" s="426">
        <v>502</v>
      </c>
      <c r="K704" s="425">
        <v>1040400</v>
      </c>
      <c r="L704" s="424">
        <v>0</v>
      </c>
      <c r="M704" s="423">
        <v>1130.54251</v>
      </c>
      <c r="N704" s="423">
        <v>0</v>
      </c>
      <c r="O704" s="422">
        <v>0</v>
      </c>
    </row>
    <row r="705" spans="1:15" s="438" customFormat="1" ht="15.75" customHeight="1">
      <c r="A705" s="444"/>
      <c r="B705" s="429"/>
      <c r="C705" s="428"/>
      <c r="D705" s="427"/>
      <c r="E705" s="427"/>
      <c r="F705" s="427"/>
      <c r="G705" s="650" t="s">
        <v>875</v>
      </c>
      <c r="H705" s="659"/>
      <c r="I705" s="441">
        <v>929</v>
      </c>
      <c r="J705" s="443">
        <v>502</v>
      </c>
      <c r="K705" s="442">
        <v>1040400</v>
      </c>
      <c r="L705" s="441">
        <v>3</v>
      </c>
      <c r="M705" s="440">
        <v>1130.54251</v>
      </c>
      <c r="N705" s="440">
        <v>0</v>
      </c>
      <c r="O705" s="439">
        <v>0</v>
      </c>
    </row>
    <row r="706" spans="1:15" ht="15.75" customHeight="1">
      <c r="A706" s="430"/>
      <c r="B706" s="429"/>
      <c r="C706" s="649" t="s">
        <v>227</v>
      </c>
      <c r="D706" s="649"/>
      <c r="E706" s="649"/>
      <c r="F706" s="649"/>
      <c r="G706" s="649"/>
      <c r="H706" s="649"/>
      <c r="I706" s="424">
        <v>929</v>
      </c>
      <c r="J706" s="426">
        <v>503</v>
      </c>
      <c r="K706" s="425">
        <v>0</v>
      </c>
      <c r="L706" s="424">
        <v>0</v>
      </c>
      <c r="M706" s="423">
        <v>24161.00315</v>
      </c>
      <c r="N706" s="423">
        <v>0</v>
      </c>
      <c r="O706" s="422">
        <v>0</v>
      </c>
    </row>
    <row r="707" spans="1:15" ht="29.25" customHeight="1">
      <c r="A707" s="430"/>
      <c r="B707" s="429"/>
      <c r="C707" s="428"/>
      <c r="D707" s="645" t="s">
        <v>878</v>
      </c>
      <c r="E707" s="645"/>
      <c r="F707" s="645"/>
      <c r="G707" s="645"/>
      <c r="H707" s="645"/>
      <c r="I707" s="424">
        <v>929</v>
      </c>
      <c r="J707" s="426">
        <v>503</v>
      </c>
      <c r="K707" s="425">
        <v>1020000</v>
      </c>
      <c r="L707" s="424">
        <v>0</v>
      </c>
      <c r="M707" s="423">
        <v>12103.73009</v>
      </c>
      <c r="N707" s="423">
        <v>0</v>
      </c>
      <c r="O707" s="422">
        <v>0</v>
      </c>
    </row>
    <row r="708" spans="1:15" ht="64.5" customHeight="1">
      <c r="A708" s="430"/>
      <c r="B708" s="429"/>
      <c r="C708" s="428"/>
      <c r="D708" s="427"/>
      <c r="E708" s="645" t="s">
        <v>877</v>
      </c>
      <c r="F708" s="645"/>
      <c r="G708" s="645"/>
      <c r="H708" s="645"/>
      <c r="I708" s="424">
        <v>929</v>
      </c>
      <c r="J708" s="426">
        <v>503</v>
      </c>
      <c r="K708" s="425">
        <v>1020100</v>
      </c>
      <c r="L708" s="424">
        <v>0</v>
      </c>
      <c r="M708" s="423">
        <v>12103.73009</v>
      </c>
      <c r="N708" s="423">
        <v>0</v>
      </c>
      <c r="O708" s="422">
        <v>0</v>
      </c>
    </row>
    <row r="709" spans="1:15" ht="33.75" customHeight="1">
      <c r="A709" s="430"/>
      <c r="B709" s="429"/>
      <c r="C709" s="428"/>
      <c r="D709" s="427"/>
      <c r="E709" s="427"/>
      <c r="F709" s="645" t="s">
        <v>895</v>
      </c>
      <c r="G709" s="645"/>
      <c r="H709" s="645"/>
      <c r="I709" s="424">
        <v>929</v>
      </c>
      <c r="J709" s="426">
        <v>503</v>
      </c>
      <c r="K709" s="425">
        <v>1020102</v>
      </c>
      <c r="L709" s="424">
        <v>0</v>
      </c>
      <c r="M709" s="423">
        <v>10576.93009</v>
      </c>
      <c r="N709" s="423">
        <v>0</v>
      </c>
      <c r="O709" s="422">
        <v>0</v>
      </c>
    </row>
    <row r="710" spans="1:15" ht="12" customHeight="1">
      <c r="A710" s="430"/>
      <c r="B710" s="429"/>
      <c r="C710" s="428"/>
      <c r="D710" s="427"/>
      <c r="E710" s="427"/>
      <c r="F710" s="427"/>
      <c r="G710" s="650" t="s">
        <v>875</v>
      </c>
      <c r="H710" s="650"/>
      <c r="I710" s="424">
        <v>929</v>
      </c>
      <c r="J710" s="426">
        <v>503</v>
      </c>
      <c r="K710" s="425">
        <v>1020102</v>
      </c>
      <c r="L710" s="424">
        <v>3</v>
      </c>
      <c r="M710" s="423">
        <v>10576.93009</v>
      </c>
      <c r="N710" s="423">
        <v>0</v>
      </c>
      <c r="O710" s="422">
        <v>0</v>
      </c>
    </row>
    <row r="711" spans="1:15" ht="29.25" customHeight="1">
      <c r="A711" s="430"/>
      <c r="B711" s="429"/>
      <c r="C711" s="428"/>
      <c r="D711" s="427"/>
      <c r="E711" s="427"/>
      <c r="F711" s="645" t="s">
        <v>894</v>
      </c>
      <c r="G711" s="645"/>
      <c r="H711" s="645"/>
      <c r="I711" s="424">
        <v>929</v>
      </c>
      <c r="J711" s="426">
        <v>503</v>
      </c>
      <c r="K711" s="425">
        <v>1020115</v>
      </c>
      <c r="L711" s="424">
        <v>0</v>
      </c>
      <c r="M711" s="423">
        <v>1526.8</v>
      </c>
      <c r="N711" s="423">
        <v>0</v>
      </c>
      <c r="O711" s="422">
        <v>0</v>
      </c>
    </row>
    <row r="712" spans="1:15" ht="15" customHeight="1">
      <c r="A712" s="430"/>
      <c r="B712" s="429"/>
      <c r="C712" s="428"/>
      <c r="D712" s="427"/>
      <c r="E712" s="427"/>
      <c r="F712" s="427"/>
      <c r="G712" s="650" t="s">
        <v>875</v>
      </c>
      <c r="H712" s="650"/>
      <c r="I712" s="424">
        <v>929</v>
      </c>
      <c r="J712" s="426">
        <v>503</v>
      </c>
      <c r="K712" s="425">
        <v>1020115</v>
      </c>
      <c r="L712" s="424">
        <v>3</v>
      </c>
      <c r="M712" s="423">
        <v>1526.8</v>
      </c>
      <c r="N712" s="423">
        <v>0</v>
      </c>
      <c r="O712" s="422">
        <v>0</v>
      </c>
    </row>
    <row r="713" spans="1:15" ht="15" customHeight="1">
      <c r="A713" s="430"/>
      <c r="B713" s="429"/>
      <c r="C713" s="428"/>
      <c r="D713" s="645" t="s">
        <v>227</v>
      </c>
      <c r="E713" s="645"/>
      <c r="F713" s="645"/>
      <c r="G713" s="645"/>
      <c r="H713" s="645"/>
      <c r="I713" s="424">
        <v>929</v>
      </c>
      <c r="J713" s="426">
        <v>503</v>
      </c>
      <c r="K713" s="425">
        <v>6000000</v>
      </c>
      <c r="L713" s="424">
        <v>0</v>
      </c>
      <c r="M713" s="423">
        <v>12057.27306</v>
      </c>
      <c r="N713" s="423">
        <v>0</v>
      </c>
      <c r="O713" s="422">
        <v>0</v>
      </c>
    </row>
    <row r="714" spans="1:15" ht="15" customHeight="1">
      <c r="A714" s="430"/>
      <c r="B714" s="429"/>
      <c r="C714" s="428"/>
      <c r="D714" s="427"/>
      <c r="E714" s="645" t="s">
        <v>893</v>
      </c>
      <c r="F714" s="645"/>
      <c r="G714" s="645"/>
      <c r="H714" s="645"/>
      <c r="I714" s="424">
        <v>929</v>
      </c>
      <c r="J714" s="426">
        <v>503</v>
      </c>
      <c r="K714" s="425">
        <v>6000100</v>
      </c>
      <c r="L714" s="424">
        <v>0</v>
      </c>
      <c r="M714" s="423">
        <v>3024.5</v>
      </c>
      <c r="N714" s="423">
        <v>0</v>
      </c>
      <c r="O714" s="422">
        <v>0</v>
      </c>
    </row>
    <row r="715" spans="1:15" ht="27.75" customHeight="1">
      <c r="A715" s="430"/>
      <c r="B715" s="429"/>
      <c r="C715" s="428"/>
      <c r="D715" s="427"/>
      <c r="E715" s="427"/>
      <c r="F715" s="645" t="s">
        <v>892</v>
      </c>
      <c r="G715" s="645"/>
      <c r="H715" s="645"/>
      <c r="I715" s="424">
        <v>929</v>
      </c>
      <c r="J715" s="426">
        <v>503</v>
      </c>
      <c r="K715" s="425">
        <v>6000104</v>
      </c>
      <c r="L715" s="424">
        <v>0</v>
      </c>
      <c r="M715" s="423">
        <v>3024.5</v>
      </c>
      <c r="N715" s="423">
        <v>0</v>
      </c>
      <c r="O715" s="422">
        <v>0</v>
      </c>
    </row>
    <row r="716" spans="1:15" ht="16.5" customHeight="1">
      <c r="A716" s="430"/>
      <c r="B716" s="429"/>
      <c r="C716" s="428"/>
      <c r="D716" s="427"/>
      <c r="E716" s="427"/>
      <c r="F716" s="427"/>
      <c r="G716" s="650" t="s">
        <v>858</v>
      </c>
      <c r="H716" s="650"/>
      <c r="I716" s="424">
        <v>929</v>
      </c>
      <c r="J716" s="426">
        <v>503</v>
      </c>
      <c r="K716" s="425">
        <v>6000104</v>
      </c>
      <c r="L716" s="424">
        <v>500</v>
      </c>
      <c r="M716" s="423">
        <v>3024.5</v>
      </c>
      <c r="N716" s="423">
        <v>0</v>
      </c>
      <c r="O716" s="422">
        <v>0</v>
      </c>
    </row>
    <row r="717" spans="1:15" ht="44.25" customHeight="1">
      <c r="A717" s="430"/>
      <c r="B717" s="429"/>
      <c r="C717" s="428"/>
      <c r="D717" s="427"/>
      <c r="E717" s="645" t="s">
        <v>891</v>
      </c>
      <c r="F717" s="645"/>
      <c r="G717" s="645"/>
      <c r="H717" s="645"/>
      <c r="I717" s="424">
        <v>929</v>
      </c>
      <c r="J717" s="426">
        <v>503</v>
      </c>
      <c r="K717" s="425">
        <v>6000200</v>
      </c>
      <c r="L717" s="424">
        <v>0</v>
      </c>
      <c r="M717" s="423">
        <v>4815.903969999999</v>
      </c>
      <c r="N717" s="423">
        <v>0</v>
      </c>
      <c r="O717" s="422">
        <v>0</v>
      </c>
    </row>
    <row r="718" spans="1:15" ht="18.75" customHeight="1">
      <c r="A718" s="430"/>
      <c r="B718" s="429"/>
      <c r="C718" s="428"/>
      <c r="D718" s="427"/>
      <c r="E718" s="427"/>
      <c r="F718" s="427"/>
      <c r="G718" s="650" t="s">
        <v>858</v>
      </c>
      <c r="H718" s="650"/>
      <c r="I718" s="424">
        <v>929</v>
      </c>
      <c r="J718" s="426">
        <v>503</v>
      </c>
      <c r="K718" s="425">
        <v>6000200</v>
      </c>
      <c r="L718" s="424">
        <v>500</v>
      </c>
      <c r="M718" s="423">
        <v>4815.903969999999</v>
      </c>
      <c r="N718" s="423">
        <v>0</v>
      </c>
      <c r="O718" s="422">
        <v>0</v>
      </c>
    </row>
    <row r="719" spans="1:15" ht="32.25" customHeight="1">
      <c r="A719" s="430"/>
      <c r="B719" s="429"/>
      <c r="C719" s="428"/>
      <c r="D719" s="427"/>
      <c r="E719" s="645" t="s">
        <v>890</v>
      </c>
      <c r="F719" s="645"/>
      <c r="G719" s="645"/>
      <c r="H719" s="645"/>
      <c r="I719" s="424">
        <v>929</v>
      </c>
      <c r="J719" s="426">
        <v>503</v>
      </c>
      <c r="K719" s="425">
        <v>6000500</v>
      </c>
      <c r="L719" s="424">
        <v>0</v>
      </c>
      <c r="M719" s="423">
        <v>4216.86909</v>
      </c>
      <c r="N719" s="423">
        <v>0</v>
      </c>
      <c r="O719" s="422">
        <v>0</v>
      </c>
    </row>
    <row r="720" spans="1:15" ht="18.75" customHeight="1">
      <c r="A720" s="430"/>
      <c r="B720" s="429"/>
      <c r="C720" s="428"/>
      <c r="D720" s="427"/>
      <c r="E720" s="427"/>
      <c r="F720" s="645" t="s">
        <v>889</v>
      </c>
      <c r="G720" s="645"/>
      <c r="H720" s="645"/>
      <c r="I720" s="424">
        <v>929</v>
      </c>
      <c r="J720" s="426">
        <v>503</v>
      </c>
      <c r="K720" s="425">
        <v>6000501</v>
      </c>
      <c r="L720" s="424">
        <v>0</v>
      </c>
      <c r="M720" s="423">
        <v>4216.86909</v>
      </c>
      <c r="N720" s="423">
        <v>0</v>
      </c>
      <c r="O720" s="422">
        <v>0</v>
      </c>
    </row>
    <row r="721" spans="1:15" ht="18.75" customHeight="1">
      <c r="A721" s="430"/>
      <c r="B721" s="429"/>
      <c r="C721" s="428"/>
      <c r="D721" s="427"/>
      <c r="E721" s="427"/>
      <c r="F721" s="427"/>
      <c r="G721" s="650" t="s">
        <v>858</v>
      </c>
      <c r="H721" s="650"/>
      <c r="I721" s="424">
        <v>929</v>
      </c>
      <c r="J721" s="426">
        <v>503</v>
      </c>
      <c r="K721" s="425">
        <v>6000501</v>
      </c>
      <c r="L721" s="424">
        <v>500</v>
      </c>
      <c r="M721" s="423">
        <v>4216.86909</v>
      </c>
      <c r="N721" s="423">
        <v>0</v>
      </c>
      <c r="O721" s="422">
        <v>0</v>
      </c>
    </row>
    <row r="722" spans="1:15" ht="15.75" customHeight="1">
      <c r="A722" s="430"/>
      <c r="B722" s="429"/>
      <c r="C722" s="649" t="s">
        <v>225</v>
      </c>
      <c r="D722" s="649"/>
      <c r="E722" s="649"/>
      <c r="F722" s="649"/>
      <c r="G722" s="649"/>
      <c r="H722" s="649"/>
      <c r="I722" s="424">
        <v>929</v>
      </c>
      <c r="J722" s="426">
        <v>701</v>
      </c>
      <c r="K722" s="425">
        <v>0</v>
      </c>
      <c r="L722" s="424">
        <v>0</v>
      </c>
      <c r="M722" s="423">
        <v>10778.85682</v>
      </c>
      <c r="N722" s="423">
        <v>0</v>
      </c>
      <c r="O722" s="422">
        <v>0</v>
      </c>
    </row>
    <row r="723" spans="1:15" ht="15.75" customHeight="1">
      <c r="A723" s="430"/>
      <c r="B723" s="429"/>
      <c r="C723" s="428"/>
      <c r="D723" s="645" t="s">
        <v>887</v>
      </c>
      <c r="E723" s="645"/>
      <c r="F723" s="645"/>
      <c r="G723" s="645"/>
      <c r="H723" s="645"/>
      <c r="I723" s="424">
        <v>929</v>
      </c>
      <c r="J723" s="426">
        <v>701</v>
      </c>
      <c r="K723" s="425">
        <v>4200000</v>
      </c>
      <c r="L723" s="424">
        <v>0</v>
      </c>
      <c r="M723" s="423">
        <v>4849.85682</v>
      </c>
      <c r="N723" s="423">
        <v>0</v>
      </c>
      <c r="O723" s="422">
        <v>0</v>
      </c>
    </row>
    <row r="724" spans="1:15" ht="15.75" customHeight="1">
      <c r="A724" s="430"/>
      <c r="B724" s="429"/>
      <c r="C724" s="428"/>
      <c r="D724" s="427"/>
      <c r="E724" s="645" t="s">
        <v>866</v>
      </c>
      <c r="F724" s="645"/>
      <c r="G724" s="645"/>
      <c r="H724" s="645"/>
      <c r="I724" s="424">
        <v>929</v>
      </c>
      <c r="J724" s="426">
        <v>701</v>
      </c>
      <c r="K724" s="425">
        <v>4209900</v>
      </c>
      <c r="L724" s="424">
        <v>0</v>
      </c>
      <c r="M724" s="423">
        <v>4849.85682</v>
      </c>
      <c r="N724" s="423">
        <v>0</v>
      </c>
      <c r="O724" s="422">
        <v>0</v>
      </c>
    </row>
    <row r="725" spans="1:15" ht="18.75" customHeight="1">
      <c r="A725" s="430"/>
      <c r="B725" s="429"/>
      <c r="C725" s="428"/>
      <c r="D725" s="427"/>
      <c r="E725" s="427"/>
      <c r="F725" s="645" t="s">
        <v>888</v>
      </c>
      <c r="G725" s="645"/>
      <c r="H725" s="645"/>
      <c r="I725" s="424">
        <v>929</v>
      </c>
      <c r="J725" s="426">
        <v>701</v>
      </c>
      <c r="K725" s="425">
        <v>4209904</v>
      </c>
      <c r="L725" s="424">
        <v>0</v>
      </c>
      <c r="M725" s="423">
        <v>4849.85682</v>
      </c>
      <c r="N725" s="423">
        <v>0</v>
      </c>
      <c r="O725" s="422">
        <v>0</v>
      </c>
    </row>
    <row r="726" spans="1:15" ht="18.75" customHeight="1">
      <c r="A726" s="430"/>
      <c r="B726" s="429"/>
      <c r="C726" s="428"/>
      <c r="D726" s="427"/>
      <c r="E726" s="427"/>
      <c r="F726" s="427"/>
      <c r="G726" s="650" t="s">
        <v>861</v>
      </c>
      <c r="H726" s="650"/>
      <c r="I726" s="424">
        <v>929</v>
      </c>
      <c r="J726" s="426">
        <v>701</v>
      </c>
      <c r="K726" s="425">
        <v>4209904</v>
      </c>
      <c r="L726" s="424">
        <v>1</v>
      </c>
      <c r="M726" s="423">
        <v>4849.85682</v>
      </c>
      <c r="N726" s="423">
        <v>0</v>
      </c>
      <c r="O726" s="422">
        <v>0</v>
      </c>
    </row>
    <row r="727" spans="1:15" ht="18.75" customHeight="1">
      <c r="A727" s="430"/>
      <c r="B727" s="429"/>
      <c r="C727" s="428"/>
      <c r="D727" s="645" t="s">
        <v>865</v>
      </c>
      <c r="E727" s="645"/>
      <c r="F727" s="645"/>
      <c r="G727" s="645"/>
      <c r="H727" s="645"/>
      <c r="I727" s="424">
        <v>929</v>
      </c>
      <c r="J727" s="426">
        <v>701</v>
      </c>
      <c r="K727" s="425">
        <v>7950000</v>
      </c>
      <c r="L727" s="424">
        <v>0</v>
      </c>
      <c r="M727" s="423">
        <v>5929</v>
      </c>
      <c r="N727" s="423">
        <v>0</v>
      </c>
      <c r="O727" s="422">
        <v>0</v>
      </c>
    </row>
    <row r="728" spans="1:15" ht="46.5" customHeight="1">
      <c r="A728" s="430"/>
      <c r="B728" s="429"/>
      <c r="C728" s="428"/>
      <c r="D728" s="427"/>
      <c r="E728" s="427"/>
      <c r="F728" s="645" t="s">
        <v>868</v>
      </c>
      <c r="G728" s="645"/>
      <c r="H728" s="645"/>
      <c r="I728" s="424">
        <v>929</v>
      </c>
      <c r="J728" s="426">
        <v>701</v>
      </c>
      <c r="K728" s="425">
        <v>7950043</v>
      </c>
      <c r="L728" s="424">
        <v>0</v>
      </c>
      <c r="M728" s="423">
        <v>5929</v>
      </c>
      <c r="N728" s="423">
        <v>0</v>
      </c>
      <c r="O728" s="422">
        <v>0</v>
      </c>
    </row>
    <row r="729" spans="1:15" ht="15" customHeight="1">
      <c r="A729" s="430"/>
      <c r="B729" s="429"/>
      <c r="C729" s="428"/>
      <c r="D729" s="427"/>
      <c r="E729" s="427"/>
      <c r="F729" s="427"/>
      <c r="G729" s="650" t="s">
        <v>858</v>
      </c>
      <c r="H729" s="650"/>
      <c r="I729" s="424">
        <v>929</v>
      </c>
      <c r="J729" s="426">
        <v>701</v>
      </c>
      <c r="K729" s="425">
        <v>7950043</v>
      </c>
      <c r="L729" s="424">
        <v>500</v>
      </c>
      <c r="M729" s="423">
        <v>5929</v>
      </c>
      <c r="N729" s="423">
        <v>0</v>
      </c>
      <c r="O729" s="422">
        <v>0</v>
      </c>
    </row>
    <row r="730" spans="1:15" ht="15" customHeight="1">
      <c r="A730" s="430"/>
      <c r="B730" s="429"/>
      <c r="C730" s="649" t="s">
        <v>224</v>
      </c>
      <c r="D730" s="649"/>
      <c r="E730" s="649"/>
      <c r="F730" s="649"/>
      <c r="G730" s="649"/>
      <c r="H730" s="649"/>
      <c r="I730" s="424">
        <v>929</v>
      </c>
      <c r="J730" s="426">
        <v>702</v>
      </c>
      <c r="K730" s="425">
        <v>0</v>
      </c>
      <c r="L730" s="424">
        <v>0</v>
      </c>
      <c r="M730" s="423">
        <v>18220.34867</v>
      </c>
      <c r="N730" s="423">
        <v>0</v>
      </c>
      <c r="O730" s="422">
        <v>0</v>
      </c>
    </row>
    <row r="731" spans="1:15" ht="32.25" customHeight="1">
      <c r="A731" s="430"/>
      <c r="B731" s="429"/>
      <c r="C731" s="428"/>
      <c r="D731" s="645" t="s">
        <v>886</v>
      </c>
      <c r="E731" s="645"/>
      <c r="F731" s="645"/>
      <c r="G731" s="645"/>
      <c r="H731" s="645"/>
      <c r="I731" s="424">
        <v>929</v>
      </c>
      <c r="J731" s="426">
        <v>702</v>
      </c>
      <c r="K731" s="425">
        <v>4210000</v>
      </c>
      <c r="L731" s="424">
        <v>0</v>
      </c>
      <c r="M731" s="423">
        <v>7607.445029999999</v>
      </c>
      <c r="N731" s="423">
        <v>0</v>
      </c>
      <c r="O731" s="422">
        <v>0</v>
      </c>
    </row>
    <row r="732" spans="1:15" ht="14.25" customHeight="1">
      <c r="A732" s="430"/>
      <c r="B732" s="429"/>
      <c r="C732" s="428"/>
      <c r="D732" s="427"/>
      <c r="E732" s="645" t="s">
        <v>866</v>
      </c>
      <c r="F732" s="645"/>
      <c r="G732" s="645"/>
      <c r="H732" s="645"/>
      <c r="I732" s="424">
        <v>929</v>
      </c>
      <c r="J732" s="426">
        <v>702</v>
      </c>
      <c r="K732" s="425">
        <v>4219900</v>
      </c>
      <c r="L732" s="424">
        <v>0</v>
      </c>
      <c r="M732" s="423">
        <v>7607.445029999999</v>
      </c>
      <c r="N732" s="423">
        <v>0</v>
      </c>
      <c r="O732" s="422">
        <v>0</v>
      </c>
    </row>
    <row r="733" spans="1:15" ht="31.5" customHeight="1">
      <c r="A733" s="430"/>
      <c r="B733" s="429"/>
      <c r="C733" s="428"/>
      <c r="D733" s="427"/>
      <c r="E733" s="427"/>
      <c r="F733" s="645" t="s">
        <v>885</v>
      </c>
      <c r="G733" s="645"/>
      <c r="H733" s="645"/>
      <c r="I733" s="424">
        <v>929</v>
      </c>
      <c r="J733" s="426">
        <v>702</v>
      </c>
      <c r="K733" s="425">
        <v>4219906</v>
      </c>
      <c r="L733" s="424">
        <v>0</v>
      </c>
      <c r="M733" s="423">
        <v>7607.445029999999</v>
      </c>
      <c r="N733" s="423">
        <v>0</v>
      </c>
      <c r="O733" s="422">
        <v>0</v>
      </c>
    </row>
    <row r="734" spans="1:15" ht="15" customHeight="1">
      <c r="A734" s="430"/>
      <c r="B734" s="429"/>
      <c r="C734" s="428"/>
      <c r="D734" s="427"/>
      <c r="E734" s="427"/>
      <c r="F734" s="427"/>
      <c r="G734" s="650" t="s">
        <v>861</v>
      </c>
      <c r="H734" s="650"/>
      <c r="I734" s="424">
        <v>929</v>
      </c>
      <c r="J734" s="426">
        <v>702</v>
      </c>
      <c r="K734" s="425">
        <v>4219906</v>
      </c>
      <c r="L734" s="424">
        <v>1</v>
      </c>
      <c r="M734" s="423">
        <v>7607.445029999999</v>
      </c>
      <c r="N734" s="423">
        <v>0</v>
      </c>
      <c r="O734" s="422">
        <v>0</v>
      </c>
    </row>
    <row r="735" spans="1:15" ht="15" customHeight="1">
      <c r="A735" s="430"/>
      <c r="B735" s="429"/>
      <c r="C735" s="428"/>
      <c r="D735" s="645" t="s">
        <v>884</v>
      </c>
      <c r="E735" s="645"/>
      <c r="F735" s="645"/>
      <c r="G735" s="645"/>
      <c r="H735" s="645"/>
      <c r="I735" s="424">
        <v>929</v>
      </c>
      <c r="J735" s="426">
        <v>702</v>
      </c>
      <c r="K735" s="425">
        <v>4230000</v>
      </c>
      <c r="L735" s="424">
        <v>0</v>
      </c>
      <c r="M735" s="423">
        <v>512.90364</v>
      </c>
      <c r="N735" s="423">
        <v>0</v>
      </c>
      <c r="O735" s="422">
        <v>0</v>
      </c>
    </row>
    <row r="736" spans="1:15" ht="15" customHeight="1">
      <c r="A736" s="430"/>
      <c r="B736" s="429"/>
      <c r="C736" s="428"/>
      <c r="D736" s="427"/>
      <c r="E736" s="645" t="s">
        <v>866</v>
      </c>
      <c r="F736" s="645"/>
      <c r="G736" s="645"/>
      <c r="H736" s="645"/>
      <c r="I736" s="424">
        <v>929</v>
      </c>
      <c r="J736" s="426">
        <v>702</v>
      </c>
      <c r="K736" s="425">
        <v>4239900</v>
      </c>
      <c r="L736" s="424">
        <v>0</v>
      </c>
      <c r="M736" s="423">
        <v>512.90364</v>
      </c>
      <c r="N736" s="423">
        <v>0</v>
      </c>
      <c r="O736" s="422">
        <v>0</v>
      </c>
    </row>
    <row r="737" spans="1:15" ht="30" customHeight="1">
      <c r="A737" s="430"/>
      <c r="B737" s="429"/>
      <c r="C737" s="428"/>
      <c r="D737" s="427"/>
      <c r="E737" s="427"/>
      <c r="F737" s="645" t="s">
        <v>883</v>
      </c>
      <c r="G737" s="645"/>
      <c r="H737" s="645"/>
      <c r="I737" s="424">
        <v>929</v>
      </c>
      <c r="J737" s="426">
        <v>702</v>
      </c>
      <c r="K737" s="425">
        <v>4239907</v>
      </c>
      <c r="L737" s="424">
        <v>0</v>
      </c>
      <c r="M737" s="423">
        <v>95.54264</v>
      </c>
      <c r="N737" s="423">
        <v>0</v>
      </c>
      <c r="O737" s="422">
        <v>0</v>
      </c>
    </row>
    <row r="738" spans="1:15" ht="17.25" customHeight="1">
      <c r="A738" s="430"/>
      <c r="B738" s="429"/>
      <c r="C738" s="428"/>
      <c r="D738" s="427"/>
      <c r="E738" s="427"/>
      <c r="F738" s="427"/>
      <c r="G738" s="650" t="s">
        <v>861</v>
      </c>
      <c r="H738" s="650"/>
      <c r="I738" s="424">
        <v>929</v>
      </c>
      <c r="J738" s="426">
        <v>702</v>
      </c>
      <c r="K738" s="425">
        <v>4239907</v>
      </c>
      <c r="L738" s="424">
        <v>1</v>
      </c>
      <c r="M738" s="423">
        <v>95.54264</v>
      </c>
      <c r="N738" s="423">
        <v>0</v>
      </c>
      <c r="O738" s="422">
        <v>0</v>
      </c>
    </row>
    <row r="739" spans="1:15" ht="32.25" customHeight="1">
      <c r="A739" s="430"/>
      <c r="B739" s="429"/>
      <c r="C739" s="428"/>
      <c r="D739" s="427"/>
      <c r="E739" s="427"/>
      <c r="F739" s="645" t="s">
        <v>882</v>
      </c>
      <c r="G739" s="645"/>
      <c r="H739" s="645"/>
      <c r="I739" s="424">
        <v>929</v>
      </c>
      <c r="J739" s="426">
        <v>702</v>
      </c>
      <c r="K739" s="425">
        <v>4239908</v>
      </c>
      <c r="L739" s="424">
        <v>0</v>
      </c>
      <c r="M739" s="423">
        <v>417.361</v>
      </c>
      <c r="N739" s="423">
        <v>0</v>
      </c>
      <c r="O739" s="422">
        <v>0</v>
      </c>
    </row>
    <row r="740" spans="1:15" ht="16.5" customHeight="1">
      <c r="A740" s="430"/>
      <c r="B740" s="429"/>
      <c r="C740" s="428"/>
      <c r="D740" s="427"/>
      <c r="E740" s="427"/>
      <c r="F740" s="427"/>
      <c r="G740" s="650" t="s">
        <v>861</v>
      </c>
      <c r="H740" s="650"/>
      <c r="I740" s="424">
        <v>929</v>
      </c>
      <c r="J740" s="426">
        <v>702</v>
      </c>
      <c r="K740" s="425">
        <v>4239908</v>
      </c>
      <c r="L740" s="424">
        <v>1</v>
      </c>
      <c r="M740" s="423">
        <v>417.361</v>
      </c>
      <c r="N740" s="423">
        <v>0</v>
      </c>
      <c r="O740" s="422">
        <v>0</v>
      </c>
    </row>
    <row r="741" spans="1:15" ht="16.5" customHeight="1">
      <c r="A741" s="430"/>
      <c r="B741" s="429"/>
      <c r="C741" s="428"/>
      <c r="D741" s="645" t="s">
        <v>865</v>
      </c>
      <c r="E741" s="645"/>
      <c r="F741" s="645"/>
      <c r="G741" s="645"/>
      <c r="H741" s="645"/>
      <c r="I741" s="424">
        <v>929</v>
      </c>
      <c r="J741" s="426">
        <v>702</v>
      </c>
      <c r="K741" s="425">
        <v>7950000</v>
      </c>
      <c r="L741" s="424">
        <v>0</v>
      </c>
      <c r="M741" s="423">
        <v>10100</v>
      </c>
      <c r="N741" s="423">
        <v>0</v>
      </c>
      <c r="O741" s="422">
        <v>0</v>
      </c>
    </row>
    <row r="742" spans="1:15" ht="57" customHeight="1">
      <c r="A742" s="430"/>
      <c r="B742" s="429"/>
      <c r="C742" s="428"/>
      <c r="D742" s="427"/>
      <c r="E742" s="427"/>
      <c r="F742" s="645" t="s">
        <v>868</v>
      </c>
      <c r="G742" s="645"/>
      <c r="H742" s="645"/>
      <c r="I742" s="424">
        <v>929</v>
      </c>
      <c r="J742" s="426">
        <v>702</v>
      </c>
      <c r="K742" s="425">
        <v>7950043</v>
      </c>
      <c r="L742" s="424">
        <v>0</v>
      </c>
      <c r="M742" s="423">
        <v>10100</v>
      </c>
      <c r="N742" s="423">
        <v>0</v>
      </c>
      <c r="O742" s="422">
        <v>0</v>
      </c>
    </row>
    <row r="743" spans="1:15" ht="15.75" customHeight="1">
      <c r="A743" s="430"/>
      <c r="B743" s="429"/>
      <c r="C743" s="428"/>
      <c r="D743" s="427"/>
      <c r="E743" s="427"/>
      <c r="F743" s="427"/>
      <c r="G743" s="650" t="s">
        <v>858</v>
      </c>
      <c r="H743" s="650"/>
      <c r="I743" s="424">
        <v>929</v>
      </c>
      <c r="J743" s="426">
        <v>702</v>
      </c>
      <c r="K743" s="425">
        <v>7950043</v>
      </c>
      <c r="L743" s="424">
        <v>500</v>
      </c>
      <c r="M743" s="423">
        <v>10100</v>
      </c>
      <c r="N743" s="423">
        <v>0</v>
      </c>
      <c r="O743" s="422">
        <v>0</v>
      </c>
    </row>
    <row r="744" spans="1:15" ht="15.75" customHeight="1">
      <c r="A744" s="430"/>
      <c r="B744" s="429"/>
      <c r="C744" s="649" t="s">
        <v>222</v>
      </c>
      <c r="D744" s="649"/>
      <c r="E744" s="649"/>
      <c r="F744" s="649"/>
      <c r="G744" s="649"/>
      <c r="H744" s="649"/>
      <c r="I744" s="424">
        <v>929</v>
      </c>
      <c r="J744" s="426">
        <v>709</v>
      </c>
      <c r="K744" s="425">
        <v>0</v>
      </c>
      <c r="L744" s="424">
        <v>0</v>
      </c>
      <c r="M744" s="423">
        <v>8400</v>
      </c>
      <c r="N744" s="423">
        <v>0</v>
      </c>
      <c r="O744" s="422">
        <v>0</v>
      </c>
    </row>
    <row r="745" spans="1:15" ht="15.75" customHeight="1">
      <c r="A745" s="430"/>
      <c r="B745" s="429"/>
      <c r="C745" s="428"/>
      <c r="D745" s="645" t="s">
        <v>865</v>
      </c>
      <c r="E745" s="645"/>
      <c r="F745" s="645"/>
      <c r="G745" s="645"/>
      <c r="H745" s="645"/>
      <c r="I745" s="424">
        <v>929</v>
      </c>
      <c r="J745" s="426">
        <v>709</v>
      </c>
      <c r="K745" s="425">
        <v>7950000</v>
      </c>
      <c r="L745" s="424">
        <v>0</v>
      </c>
      <c r="M745" s="423">
        <v>8400</v>
      </c>
      <c r="N745" s="423">
        <v>0</v>
      </c>
      <c r="O745" s="422">
        <v>0</v>
      </c>
    </row>
    <row r="746" spans="1:15" ht="75" customHeight="1">
      <c r="A746" s="430"/>
      <c r="B746" s="429"/>
      <c r="C746" s="428"/>
      <c r="D746" s="427"/>
      <c r="E746" s="427"/>
      <c r="F746" s="645" t="s">
        <v>864</v>
      </c>
      <c r="G746" s="645"/>
      <c r="H746" s="645"/>
      <c r="I746" s="424">
        <v>929</v>
      </c>
      <c r="J746" s="426">
        <v>709</v>
      </c>
      <c r="K746" s="425">
        <v>7950042</v>
      </c>
      <c r="L746" s="424">
        <v>0</v>
      </c>
      <c r="M746" s="423">
        <v>8400</v>
      </c>
      <c r="N746" s="423">
        <v>0</v>
      </c>
      <c r="O746" s="422">
        <v>0</v>
      </c>
    </row>
    <row r="747" spans="1:15" ht="14.25" customHeight="1">
      <c r="A747" s="430"/>
      <c r="B747" s="429"/>
      <c r="C747" s="428"/>
      <c r="D747" s="427"/>
      <c r="E747" s="427"/>
      <c r="F747" s="427"/>
      <c r="G747" s="650" t="s">
        <v>858</v>
      </c>
      <c r="H747" s="650"/>
      <c r="I747" s="424">
        <v>929</v>
      </c>
      <c r="J747" s="426">
        <v>709</v>
      </c>
      <c r="K747" s="425">
        <v>7950042</v>
      </c>
      <c r="L747" s="424">
        <v>500</v>
      </c>
      <c r="M747" s="423">
        <v>8400</v>
      </c>
      <c r="N747" s="423">
        <v>0</v>
      </c>
      <c r="O747" s="422">
        <v>0</v>
      </c>
    </row>
    <row r="748" spans="1:15" ht="14.25" customHeight="1">
      <c r="A748" s="430"/>
      <c r="B748" s="429"/>
      <c r="C748" s="649" t="s">
        <v>220</v>
      </c>
      <c r="D748" s="649"/>
      <c r="E748" s="649"/>
      <c r="F748" s="649"/>
      <c r="G748" s="649"/>
      <c r="H748" s="649"/>
      <c r="I748" s="424">
        <v>929</v>
      </c>
      <c r="J748" s="426">
        <v>801</v>
      </c>
      <c r="K748" s="425">
        <v>0</v>
      </c>
      <c r="L748" s="424">
        <v>0</v>
      </c>
      <c r="M748" s="423">
        <v>1301</v>
      </c>
      <c r="N748" s="423">
        <v>0</v>
      </c>
      <c r="O748" s="422">
        <v>0</v>
      </c>
    </row>
    <row r="749" spans="1:15" ht="32.25" customHeight="1">
      <c r="A749" s="430"/>
      <c r="B749" s="429"/>
      <c r="C749" s="428"/>
      <c r="D749" s="645" t="s">
        <v>881</v>
      </c>
      <c r="E749" s="645"/>
      <c r="F749" s="645"/>
      <c r="G749" s="645"/>
      <c r="H749" s="645"/>
      <c r="I749" s="424">
        <v>929</v>
      </c>
      <c r="J749" s="426">
        <v>801</v>
      </c>
      <c r="K749" s="425">
        <v>4400000</v>
      </c>
      <c r="L749" s="424">
        <v>0</v>
      </c>
      <c r="M749" s="423">
        <v>500</v>
      </c>
      <c r="N749" s="423">
        <v>0</v>
      </c>
      <c r="O749" s="422">
        <v>0</v>
      </c>
    </row>
    <row r="750" spans="1:15" ht="18" customHeight="1">
      <c r="A750" s="430"/>
      <c r="B750" s="429"/>
      <c r="C750" s="428"/>
      <c r="D750" s="427"/>
      <c r="E750" s="645" t="s">
        <v>866</v>
      </c>
      <c r="F750" s="645"/>
      <c r="G750" s="645"/>
      <c r="H750" s="645"/>
      <c r="I750" s="424">
        <v>929</v>
      </c>
      <c r="J750" s="426">
        <v>801</v>
      </c>
      <c r="K750" s="425">
        <v>4409900</v>
      </c>
      <c r="L750" s="424">
        <v>0</v>
      </c>
      <c r="M750" s="423">
        <v>500</v>
      </c>
      <c r="N750" s="423">
        <v>0</v>
      </c>
      <c r="O750" s="422">
        <v>0</v>
      </c>
    </row>
    <row r="751" spans="1:15" ht="32.25" customHeight="1">
      <c r="A751" s="430"/>
      <c r="B751" s="429"/>
      <c r="C751" s="428"/>
      <c r="D751" s="427"/>
      <c r="E751" s="427"/>
      <c r="F751" s="645" t="s">
        <v>880</v>
      </c>
      <c r="G751" s="645"/>
      <c r="H751" s="645"/>
      <c r="I751" s="424">
        <v>929</v>
      </c>
      <c r="J751" s="426">
        <v>801</v>
      </c>
      <c r="K751" s="425">
        <v>4409908</v>
      </c>
      <c r="L751" s="424">
        <v>0</v>
      </c>
      <c r="M751" s="423">
        <v>500</v>
      </c>
      <c r="N751" s="423">
        <v>0</v>
      </c>
      <c r="O751" s="422">
        <v>0</v>
      </c>
    </row>
    <row r="752" spans="1:15" ht="15.75" customHeight="1">
      <c r="A752" s="430"/>
      <c r="B752" s="429"/>
      <c r="C752" s="428"/>
      <c r="D752" s="427"/>
      <c r="E752" s="427"/>
      <c r="F752" s="427"/>
      <c r="G752" s="650" t="s">
        <v>861</v>
      </c>
      <c r="H752" s="650"/>
      <c r="I752" s="424">
        <v>929</v>
      </c>
      <c r="J752" s="426">
        <v>801</v>
      </c>
      <c r="K752" s="425">
        <v>4409908</v>
      </c>
      <c r="L752" s="424">
        <v>1</v>
      </c>
      <c r="M752" s="423">
        <v>500</v>
      </c>
      <c r="N752" s="423">
        <v>0</v>
      </c>
      <c r="O752" s="422">
        <v>0</v>
      </c>
    </row>
    <row r="753" spans="1:15" ht="15.75" customHeight="1">
      <c r="A753" s="430"/>
      <c r="B753" s="429"/>
      <c r="C753" s="428"/>
      <c r="D753" s="645" t="s">
        <v>865</v>
      </c>
      <c r="E753" s="645"/>
      <c r="F753" s="645"/>
      <c r="G753" s="645"/>
      <c r="H753" s="645"/>
      <c r="I753" s="424">
        <v>929</v>
      </c>
      <c r="J753" s="426">
        <v>801</v>
      </c>
      <c r="K753" s="425">
        <v>7950000</v>
      </c>
      <c r="L753" s="424">
        <v>0</v>
      </c>
      <c r="M753" s="423">
        <v>801</v>
      </c>
      <c r="N753" s="423">
        <v>0</v>
      </c>
      <c r="O753" s="422">
        <v>0</v>
      </c>
    </row>
    <row r="754" spans="1:15" ht="63.75" customHeight="1">
      <c r="A754" s="430"/>
      <c r="B754" s="429"/>
      <c r="C754" s="428"/>
      <c r="D754" s="427"/>
      <c r="E754" s="427"/>
      <c r="F754" s="645" t="s">
        <v>868</v>
      </c>
      <c r="G754" s="645"/>
      <c r="H754" s="645"/>
      <c r="I754" s="424">
        <v>929</v>
      </c>
      <c r="J754" s="426">
        <v>801</v>
      </c>
      <c r="K754" s="425">
        <v>7950043</v>
      </c>
      <c r="L754" s="424">
        <v>0</v>
      </c>
      <c r="M754" s="423">
        <v>801</v>
      </c>
      <c r="N754" s="423">
        <v>0</v>
      </c>
      <c r="O754" s="422">
        <v>0</v>
      </c>
    </row>
    <row r="755" spans="1:15" ht="17.25" customHeight="1">
      <c r="A755" s="430"/>
      <c r="B755" s="429"/>
      <c r="C755" s="428"/>
      <c r="D755" s="427"/>
      <c r="E755" s="427"/>
      <c r="F755" s="427"/>
      <c r="G755" s="650" t="s">
        <v>858</v>
      </c>
      <c r="H755" s="650"/>
      <c r="I755" s="424">
        <v>929</v>
      </c>
      <c r="J755" s="426">
        <v>801</v>
      </c>
      <c r="K755" s="425">
        <v>7950043</v>
      </c>
      <c r="L755" s="424">
        <v>500</v>
      </c>
      <c r="M755" s="423">
        <v>801</v>
      </c>
      <c r="N755" s="423">
        <v>0</v>
      </c>
      <c r="O755" s="422">
        <v>0</v>
      </c>
    </row>
    <row r="756" spans="1:15" ht="17.25" customHeight="1">
      <c r="A756" s="430"/>
      <c r="B756" s="429"/>
      <c r="C756" s="649" t="s">
        <v>217</v>
      </c>
      <c r="D756" s="649"/>
      <c r="E756" s="649"/>
      <c r="F756" s="649"/>
      <c r="G756" s="649"/>
      <c r="H756" s="649"/>
      <c r="I756" s="424">
        <v>929</v>
      </c>
      <c r="J756" s="426">
        <v>901</v>
      </c>
      <c r="K756" s="425">
        <v>0</v>
      </c>
      <c r="L756" s="424">
        <v>0</v>
      </c>
      <c r="M756" s="423">
        <v>16920.3553</v>
      </c>
      <c r="N756" s="423">
        <v>0</v>
      </c>
      <c r="O756" s="422">
        <v>0</v>
      </c>
    </row>
    <row r="757" spans="1:15" ht="28.5" customHeight="1">
      <c r="A757" s="430"/>
      <c r="B757" s="429"/>
      <c r="C757" s="428"/>
      <c r="D757" s="645" t="s">
        <v>878</v>
      </c>
      <c r="E757" s="645"/>
      <c r="F757" s="645"/>
      <c r="G757" s="645"/>
      <c r="H757" s="645"/>
      <c r="I757" s="424">
        <v>929</v>
      </c>
      <c r="J757" s="426">
        <v>901</v>
      </c>
      <c r="K757" s="425">
        <v>1020000</v>
      </c>
      <c r="L757" s="424">
        <v>0</v>
      </c>
      <c r="M757" s="423">
        <v>672.9</v>
      </c>
      <c r="N757" s="423">
        <v>0</v>
      </c>
      <c r="O757" s="422">
        <v>0</v>
      </c>
    </row>
    <row r="758" spans="1:15" ht="43.5" customHeight="1">
      <c r="A758" s="430"/>
      <c r="B758" s="429"/>
      <c r="C758" s="428"/>
      <c r="D758" s="427"/>
      <c r="E758" s="645" t="s">
        <v>877</v>
      </c>
      <c r="F758" s="645"/>
      <c r="G758" s="645"/>
      <c r="H758" s="645"/>
      <c r="I758" s="424">
        <v>929</v>
      </c>
      <c r="J758" s="426">
        <v>901</v>
      </c>
      <c r="K758" s="425">
        <v>1020100</v>
      </c>
      <c r="L758" s="424">
        <v>0</v>
      </c>
      <c r="M758" s="423">
        <v>672.9</v>
      </c>
      <c r="N758" s="423">
        <v>0</v>
      </c>
      <c r="O758" s="422">
        <v>0</v>
      </c>
    </row>
    <row r="759" spans="1:15" ht="45.75" customHeight="1">
      <c r="A759" s="430"/>
      <c r="B759" s="429"/>
      <c r="C759" s="428"/>
      <c r="D759" s="427"/>
      <c r="E759" s="427"/>
      <c r="F759" s="645" t="s">
        <v>876</v>
      </c>
      <c r="G759" s="645"/>
      <c r="H759" s="645"/>
      <c r="I759" s="424">
        <v>929</v>
      </c>
      <c r="J759" s="426">
        <v>901</v>
      </c>
      <c r="K759" s="425">
        <v>1020114</v>
      </c>
      <c r="L759" s="424">
        <v>0</v>
      </c>
      <c r="M759" s="423">
        <v>672.9</v>
      </c>
      <c r="N759" s="423">
        <v>0</v>
      </c>
      <c r="O759" s="422">
        <v>0</v>
      </c>
    </row>
    <row r="760" spans="1:15" ht="16.5" customHeight="1">
      <c r="A760" s="430"/>
      <c r="B760" s="429"/>
      <c r="C760" s="428"/>
      <c r="D760" s="427"/>
      <c r="E760" s="427"/>
      <c r="F760" s="427"/>
      <c r="G760" s="650" t="s">
        <v>875</v>
      </c>
      <c r="H760" s="650"/>
      <c r="I760" s="424">
        <v>929</v>
      </c>
      <c r="J760" s="426">
        <v>901</v>
      </c>
      <c r="K760" s="425">
        <v>1020114</v>
      </c>
      <c r="L760" s="424">
        <v>3</v>
      </c>
      <c r="M760" s="423">
        <v>672.9</v>
      </c>
      <c r="N760" s="423">
        <v>0</v>
      </c>
      <c r="O760" s="422">
        <v>0</v>
      </c>
    </row>
    <row r="761" spans="1:15" ht="16.5" customHeight="1">
      <c r="A761" s="430"/>
      <c r="B761" s="429"/>
      <c r="C761" s="428"/>
      <c r="D761" s="645" t="s">
        <v>874</v>
      </c>
      <c r="E761" s="645"/>
      <c r="F761" s="645"/>
      <c r="G761" s="645"/>
      <c r="H761" s="645"/>
      <c r="I761" s="424">
        <v>929</v>
      </c>
      <c r="J761" s="426">
        <v>901</v>
      </c>
      <c r="K761" s="425">
        <v>4700000</v>
      </c>
      <c r="L761" s="424">
        <v>0</v>
      </c>
      <c r="M761" s="423">
        <v>6042.2402999999995</v>
      </c>
      <c r="N761" s="423">
        <v>0</v>
      </c>
      <c r="O761" s="422">
        <v>0</v>
      </c>
    </row>
    <row r="762" spans="1:15" ht="16.5" customHeight="1">
      <c r="A762" s="430"/>
      <c r="B762" s="429"/>
      <c r="C762" s="428"/>
      <c r="D762" s="427"/>
      <c r="E762" s="645" t="s">
        <v>866</v>
      </c>
      <c r="F762" s="645"/>
      <c r="G762" s="645"/>
      <c r="H762" s="645"/>
      <c r="I762" s="424">
        <v>929</v>
      </c>
      <c r="J762" s="426">
        <v>901</v>
      </c>
      <c r="K762" s="425">
        <v>4709900</v>
      </c>
      <c r="L762" s="424">
        <v>0</v>
      </c>
      <c r="M762" s="423">
        <v>6042.2402999999995</v>
      </c>
      <c r="N762" s="423">
        <v>0</v>
      </c>
      <c r="O762" s="422">
        <v>0</v>
      </c>
    </row>
    <row r="763" spans="1:15" ht="32.25" customHeight="1">
      <c r="A763" s="430"/>
      <c r="B763" s="429"/>
      <c r="C763" s="428"/>
      <c r="D763" s="427"/>
      <c r="E763" s="427"/>
      <c r="F763" s="645" t="s">
        <v>873</v>
      </c>
      <c r="G763" s="645"/>
      <c r="H763" s="645"/>
      <c r="I763" s="424">
        <v>929</v>
      </c>
      <c r="J763" s="426">
        <v>901</v>
      </c>
      <c r="K763" s="425">
        <v>4709903</v>
      </c>
      <c r="L763" s="424">
        <v>0</v>
      </c>
      <c r="M763" s="423">
        <v>6042.2402999999995</v>
      </c>
      <c r="N763" s="423">
        <v>0</v>
      </c>
      <c r="O763" s="422">
        <v>0</v>
      </c>
    </row>
    <row r="764" spans="1:15" ht="14.25" customHeight="1">
      <c r="A764" s="430"/>
      <c r="B764" s="429"/>
      <c r="C764" s="428"/>
      <c r="D764" s="427"/>
      <c r="E764" s="427"/>
      <c r="F764" s="427"/>
      <c r="G764" s="650" t="s">
        <v>861</v>
      </c>
      <c r="H764" s="650"/>
      <c r="I764" s="424">
        <v>929</v>
      </c>
      <c r="J764" s="426">
        <v>901</v>
      </c>
      <c r="K764" s="425">
        <v>4709903</v>
      </c>
      <c r="L764" s="424">
        <v>1</v>
      </c>
      <c r="M764" s="423">
        <v>6042.2402999999995</v>
      </c>
      <c r="N764" s="423">
        <v>0</v>
      </c>
      <c r="O764" s="422">
        <v>0</v>
      </c>
    </row>
    <row r="765" spans="1:15" ht="14.25" customHeight="1">
      <c r="A765" s="430"/>
      <c r="B765" s="429"/>
      <c r="C765" s="428"/>
      <c r="D765" s="645" t="s">
        <v>872</v>
      </c>
      <c r="E765" s="645"/>
      <c r="F765" s="645"/>
      <c r="G765" s="645"/>
      <c r="H765" s="645"/>
      <c r="I765" s="424">
        <v>929</v>
      </c>
      <c r="J765" s="426">
        <v>901</v>
      </c>
      <c r="K765" s="425">
        <v>4760000</v>
      </c>
      <c r="L765" s="424">
        <v>0</v>
      </c>
      <c r="M765" s="423">
        <v>455.215</v>
      </c>
      <c r="N765" s="423">
        <v>0</v>
      </c>
      <c r="O765" s="422">
        <v>0</v>
      </c>
    </row>
    <row r="766" spans="1:15" ht="16.5" customHeight="1">
      <c r="A766" s="430"/>
      <c r="B766" s="429"/>
      <c r="C766" s="428"/>
      <c r="D766" s="427"/>
      <c r="E766" s="645" t="s">
        <v>866</v>
      </c>
      <c r="F766" s="645"/>
      <c r="G766" s="645"/>
      <c r="H766" s="645"/>
      <c r="I766" s="424">
        <v>929</v>
      </c>
      <c r="J766" s="426">
        <v>901</v>
      </c>
      <c r="K766" s="425">
        <v>4769900</v>
      </c>
      <c r="L766" s="424">
        <v>0</v>
      </c>
      <c r="M766" s="423">
        <v>455.215</v>
      </c>
      <c r="N766" s="423">
        <v>0</v>
      </c>
      <c r="O766" s="422">
        <v>0</v>
      </c>
    </row>
    <row r="767" spans="1:15" ht="16.5" customHeight="1">
      <c r="A767" s="430"/>
      <c r="B767" s="429"/>
      <c r="C767" s="428"/>
      <c r="D767" s="427"/>
      <c r="E767" s="427"/>
      <c r="F767" s="645" t="s">
        <v>871</v>
      </c>
      <c r="G767" s="645"/>
      <c r="H767" s="645"/>
      <c r="I767" s="424">
        <v>929</v>
      </c>
      <c r="J767" s="426">
        <v>901</v>
      </c>
      <c r="K767" s="425">
        <v>4769902</v>
      </c>
      <c r="L767" s="424">
        <v>0</v>
      </c>
      <c r="M767" s="423">
        <v>455.215</v>
      </c>
      <c r="N767" s="423">
        <v>0</v>
      </c>
      <c r="O767" s="422">
        <v>0</v>
      </c>
    </row>
    <row r="768" spans="1:15" ht="16.5" customHeight="1">
      <c r="A768" s="430"/>
      <c r="B768" s="429"/>
      <c r="C768" s="428"/>
      <c r="D768" s="427"/>
      <c r="E768" s="427"/>
      <c r="F768" s="427"/>
      <c r="G768" s="650" t="s">
        <v>861</v>
      </c>
      <c r="H768" s="650"/>
      <c r="I768" s="424">
        <v>929</v>
      </c>
      <c r="J768" s="426">
        <v>901</v>
      </c>
      <c r="K768" s="425">
        <v>4769902</v>
      </c>
      <c r="L768" s="424">
        <v>1</v>
      </c>
      <c r="M768" s="423">
        <v>455.215</v>
      </c>
      <c r="N768" s="423">
        <v>0</v>
      </c>
      <c r="O768" s="422">
        <v>0</v>
      </c>
    </row>
    <row r="769" spans="1:15" ht="16.5" customHeight="1">
      <c r="A769" s="430"/>
      <c r="B769" s="429"/>
      <c r="C769" s="428"/>
      <c r="D769" s="645" t="s">
        <v>865</v>
      </c>
      <c r="E769" s="645"/>
      <c r="F769" s="645"/>
      <c r="G769" s="645"/>
      <c r="H769" s="645"/>
      <c r="I769" s="424">
        <v>929</v>
      </c>
      <c r="J769" s="426">
        <v>901</v>
      </c>
      <c r="K769" s="425">
        <v>7950000</v>
      </c>
      <c r="L769" s="424">
        <v>0</v>
      </c>
      <c r="M769" s="423">
        <v>9750</v>
      </c>
      <c r="N769" s="423">
        <v>0</v>
      </c>
      <c r="O769" s="422">
        <v>0</v>
      </c>
    </row>
    <row r="770" spans="1:15" ht="66" customHeight="1">
      <c r="A770" s="430"/>
      <c r="B770" s="429"/>
      <c r="C770" s="428"/>
      <c r="D770" s="427"/>
      <c r="E770" s="427"/>
      <c r="F770" s="645" t="s">
        <v>868</v>
      </c>
      <c r="G770" s="645"/>
      <c r="H770" s="645"/>
      <c r="I770" s="424">
        <v>929</v>
      </c>
      <c r="J770" s="426">
        <v>901</v>
      </c>
      <c r="K770" s="425">
        <v>7950043</v>
      </c>
      <c r="L770" s="424">
        <v>0</v>
      </c>
      <c r="M770" s="423">
        <v>9750</v>
      </c>
      <c r="N770" s="423">
        <v>0</v>
      </c>
      <c r="O770" s="422">
        <v>0</v>
      </c>
    </row>
    <row r="771" spans="1:15" ht="18.75" customHeight="1">
      <c r="A771" s="430"/>
      <c r="B771" s="429"/>
      <c r="C771" s="428"/>
      <c r="D771" s="427"/>
      <c r="E771" s="427"/>
      <c r="F771" s="427"/>
      <c r="G771" s="650" t="s">
        <v>858</v>
      </c>
      <c r="H771" s="650"/>
      <c r="I771" s="424">
        <v>929</v>
      </c>
      <c r="J771" s="426">
        <v>901</v>
      </c>
      <c r="K771" s="425">
        <v>7950043</v>
      </c>
      <c r="L771" s="424">
        <v>500</v>
      </c>
      <c r="M771" s="423">
        <v>9750</v>
      </c>
      <c r="N771" s="423">
        <v>0</v>
      </c>
      <c r="O771" s="422">
        <v>0</v>
      </c>
    </row>
    <row r="772" spans="1:15" ht="18.75" customHeight="1">
      <c r="A772" s="430"/>
      <c r="B772" s="429"/>
      <c r="C772" s="649" t="s">
        <v>216</v>
      </c>
      <c r="D772" s="649"/>
      <c r="E772" s="649"/>
      <c r="F772" s="649"/>
      <c r="G772" s="649"/>
      <c r="H772" s="649"/>
      <c r="I772" s="424">
        <v>929</v>
      </c>
      <c r="J772" s="426">
        <v>902</v>
      </c>
      <c r="K772" s="425">
        <v>0</v>
      </c>
      <c r="L772" s="424">
        <v>0</v>
      </c>
      <c r="M772" s="423">
        <v>5009.5190600000005</v>
      </c>
      <c r="N772" s="423">
        <v>0</v>
      </c>
      <c r="O772" s="422">
        <v>0</v>
      </c>
    </row>
    <row r="773" spans="1:15" ht="18.75" customHeight="1">
      <c r="A773" s="430"/>
      <c r="B773" s="429"/>
      <c r="C773" s="428"/>
      <c r="D773" s="645" t="s">
        <v>870</v>
      </c>
      <c r="E773" s="645"/>
      <c r="F773" s="645"/>
      <c r="G773" s="645"/>
      <c r="H773" s="645"/>
      <c r="I773" s="424">
        <v>929</v>
      </c>
      <c r="J773" s="426">
        <v>902</v>
      </c>
      <c r="K773" s="425">
        <v>4710000</v>
      </c>
      <c r="L773" s="424">
        <v>0</v>
      </c>
      <c r="M773" s="423">
        <v>1474.51906</v>
      </c>
      <c r="N773" s="423">
        <v>0</v>
      </c>
      <c r="O773" s="422">
        <v>0</v>
      </c>
    </row>
    <row r="774" spans="1:15" ht="18.75" customHeight="1">
      <c r="A774" s="430"/>
      <c r="B774" s="429"/>
      <c r="C774" s="428"/>
      <c r="D774" s="427"/>
      <c r="E774" s="645" t="s">
        <v>866</v>
      </c>
      <c r="F774" s="645"/>
      <c r="G774" s="645"/>
      <c r="H774" s="645"/>
      <c r="I774" s="424">
        <v>929</v>
      </c>
      <c r="J774" s="426">
        <v>902</v>
      </c>
      <c r="K774" s="425">
        <v>4719900</v>
      </c>
      <c r="L774" s="424">
        <v>0</v>
      </c>
      <c r="M774" s="423">
        <v>1474.51906</v>
      </c>
      <c r="N774" s="423">
        <v>0</v>
      </c>
      <c r="O774" s="422">
        <v>0</v>
      </c>
    </row>
    <row r="775" spans="1:15" ht="30" customHeight="1">
      <c r="A775" s="430"/>
      <c r="B775" s="429"/>
      <c r="C775" s="428"/>
      <c r="D775" s="427"/>
      <c r="E775" s="427"/>
      <c r="F775" s="645" t="s">
        <v>869</v>
      </c>
      <c r="G775" s="645"/>
      <c r="H775" s="645"/>
      <c r="I775" s="424">
        <v>929</v>
      </c>
      <c r="J775" s="426">
        <v>902</v>
      </c>
      <c r="K775" s="425">
        <v>4719904</v>
      </c>
      <c r="L775" s="424">
        <v>0</v>
      </c>
      <c r="M775" s="423">
        <v>1474.51906</v>
      </c>
      <c r="N775" s="423">
        <v>0</v>
      </c>
      <c r="O775" s="422">
        <v>0</v>
      </c>
    </row>
    <row r="776" spans="1:15" ht="18.75" customHeight="1">
      <c r="A776" s="430"/>
      <c r="B776" s="429"/>
      <c r="C776" s="428"/>
      <c r="D776" s="427"/>
      <c r="E776" s="427"/>
      <c r="F776" s="427"/>
      <c r="G776" s="650" t="s">
        <v>861</v>
      </c>
      <c r="H776" s="650"/>
      <c r="I776" s="424">
        <v>929</v>
      </c>
      <c r="J776" s="426">
        <v>902</v>
      </c>
      <c r="K776" s="425">
        <v>4719904</v>
      </c>
      <c r="L776" s="424">
        <v>1</v>
      </c>
      <c r="M776" s="423">
        <v>1474.51906</v>
      </c>
      <c r="N776" s="423">
        <v>0</v>
      </c>
      <c r="O776" s="422">
        <v>0</v>
      </c>
    </row>
    <row r="777" spans="1:15" ht="18.75" customHeight="1">
      <c r="A777" s="430"/>
      <c r="B777" s="429"/>
      <c r="C777" s="428"/>
      <c r="D777" s="645" t="s">
        <v>865</v>
      </c>
      <c r="E777" s="645"/>
      <c r="F777" s="645"/>
      <c r="G777" s="645"/>
      <c r="H777" s="645"/>
      <c r="I777" s="424">
        <v>929</v>
      </c>
      <c r="J777" s="426">
        <v>902</v>
      </c>
      <c r="K777" s="425">
        <v>7950000</v>
      </c>
      <c r="L777" s="424">
        <v>0</v>
      </c>
      <c r="M777" s="423">
        <v>3535</v>
      </c>
      <c r="N777" s="423">
        <v>0</v>
      </c>
      <c r="O777" s="422">
        <v>0</v>
      </c>
    </row>
    <row r="778" spans="1:15" ht="58.5" customHeight="1">
      <c r="A778" s="430"/>
      <c r="B778" s="429"/>
      <c r="C778" s="428"/>
      <c r="D778" s="427"/>
      <c r="E778" s="427"/>
      <c r="F778" s="645" t="s">
        <v>868</v>
      </c>
      <c r="G778" s="645"/>
      <c r="H778" s="645"/>
      <c r="I778" s="424">
        <v>929</v>
      </c>
      <c r="J778" s="426">
        <v>902</v>
      </c>
      <c r="K778" s="425">
        <v>7950043</v>
      </c>
      <c r="L778" s="424">
        <v>0</v>
      </c>
      <c r="M778" s="423">
        <v>3535</v>
      </c>
      <c r="N778" s="423">
        <v>0</v>
      </c>
      <c r="O778" s="422">
        <v>0</v>
      </c>
    </row>
    <row r="779" spans="1:15" ht="21" customHeight="1">
      <c r="A779" s="430"/>
      <c r="B779" s="429"/>
      <c r="C779" s="428"/>
      <c r="D779" s="427"/>
      <c r="E779" s="427"/>
      <c r="F779" s="427"/>
      <c r="G779" s="650" t="s">
        <v>858</v>
      </c>
      <c r="H779" s="650"/>
      <c r="I779" s="424">
        <v>929</v>
      </c>
      <c r="J779" s="426">
        <v>902</v>
      </c>
      <c r="K779" s="425">
        <v>7950043</v>
      </c>
      <c r="L779" s="424">
        <v>500</v>
      </c>
      <c r="M779" s="423">
        <v>3535</v>
      </c>
      <c r="N779" s="423">
        <v>0</v>
      </c>
      <c r="O779" s="422">
        <v>0</v>
      </c>
    </row>
    <row r="780" spans="1:15" ht="14.25" customHeight="1">
      <c r="A780" s="430"/>
      <c r="B780" s="429"/>
      <c r="C780" s="649" t="s">
        <v>207</v>
      </c>
      <c r="D780" s="649"/>
      <c r="E780" s="649"/>
      <c r="F780" s="649"/>
      <c r="G780" s="649"/>
      <c r="H780" s="649"/>
      <c r="I780" s="424">
        <v>929</v>
      </c>
      <c r="J780" s="426">
        <v>1004</v>
      </c>
      <c r="K780" s="425">
        <v>0</v>
      </c>
      <c r="L780" s="424">
        <v>0</v>
      </c>
      <c r="M780" s="423">
        <v>11640</v>
      </c>
      <c r="N780" s="423">
        <v>0</v>
      </c>
      <c r="O780" s="422">
        <v>0</v>
      </c>
    </row>
    <row r="781" spans="1:15" ht="30" customHeight="1">
      <c r="A781" s="430"/>
      <c r="B781" s="429"/>
      <c r="C781" s="428"/>
      <c r="D781" s="645" t="s">
        <v>863</v>
      </c>
      <c r="E781" s="645"/>
      <c r="F781" s="645"/>
      <c r="G781" s="645"/>
      <c r="H781" s="645"/>
      <c r="I781" s="424">
        <v>929</v>
      </c>
      <c r="J781" s="426">
        <v>1004</v>
      </c>
      <c r="K781" s="425">
        <v>5140000</v>
      </c>
      <c r="L781" s="424">
        <v>0</v>
      </c>
      <c r="M781" s="423">
        <v>11640</v>
      </c>
      <c r="N781" s="423">
        <v>0</v>
      </c>
      <c r="O781" s="422">
        <v>0</v>
      </c>
    </row>
    <row r="782" spans="1:15" ht="60.75" customHeight="1">
      <c r="A782" s="430"/>
      <c r="B782" s="429"/>
      <c r="C782" s="428"/>
      <c r="D782" s="427"/>
      <c r="E782" s="645" t="s">
        <v>862</v>
      </c>
      <c r="F782" s="645"/>
      <c r="G782" s="645"/>
      <c r="H782" s="645"/>
      <c r="I782" s="424">
        <v>929</v>
      </c>
      <c r="J782" s="426">
        <v>1004</v>
      </c>
      <c r="K782" s="425">
        <v>5142300</v>
      </c>
      <c r="L782" s="424">
        <v>0</v>
      </c>
      <c r="M782" s="423">
        <v>11640</v>
      </c>
      <c r="N782" s="423">
        <v>0</v>
      </c>
      <c r="O782" s="422">
        <v>0</v>
      </c>
    </row>
    <row r="783" spans="1:15" ht="15" customHeight="1">
      <c r="A783" s="430"/>
      <c r="B783" s="429"/>
      <c r="C783" s="428"/>
      <c r="D783" s="427"/>
      <c r="E783" s="427"/>
      <c r="F783" s="427"/>
      <c r="G783" s="650" t="s">
        <v>861</v>
      </c>
      <c r="H783" s="650"/>
      <c r="I783" s="424">
        <v>929</v>
      </c>
      <c r="J783" s="426">
        <v>1004</v>
      </c>
      <c r="K783" s="425">
        <v>5142300</v>
      </c>
      <c r="L783" s="424">
        <v>1</v>
      </c>
      <c r="M783" s="423">
        <v>11640</v>
      </c>
      <c r="N783" s="423">
        <v>0</v>
      </c>
      <c r="O783" s="422">
        <v>0</v>
      </c>
    </row>
    <row r="784" spans="1:15" ht="46.5" customHeight="1">
      <c r="A784" s="436" t="s">
        <v>1501</v>
      </c>
      <c r="B784" s="657" t="s">
        <v>1365</v>
      </c>
      <c r="C784" s="657"/>
      <c r="D784" s="657"/>
      <c r="E784" s="657"/>
      <c r="F784" s="657"/>
      <c r="G784" s="657"/>
      <c r="H784" s="657"/>
      <c r="I784" s="433">
        <v>930</v>
      </c>
      <c r="J784" s="435">
        <v>0</v>
      </c>
      <c r="K784" s="434">
        <v>0</v>
      </c>
      <c r="L784" s="433">
        <v>0</v>
      </c>
      <c r="M784" s="432">
        <v>8606.675</v>
      </c>
      <c r="N784" s="432">
        <v>6163.213</v>
      </c>
      <c r="O784" s="431">
        <v>0</v>
      </c>
    </row>
    <row r="785" spans="1:15" ht="43.5" customHeight="1">
      <c r="A785" s="430"/>
      <c r="B785" s="429"/>
      <c r="C785" s="649" t="s">
        <v>845</v>
      </c>
      <c r="D785" s="649"/>
      <c r="E785" s="649"/>
      <c r="F785" s="649"/>
      <c r="G785" s="649"/>
      <c r="H785" s="649"/>
      <c r="I785" s="424">
        <v>930</v>
      </c>
      <c r="J785" s="426">
        <v>104</v>
      </c>
      <c r="K785" s="425">
        <v>0</v>
      </c>
      <c r="L785" s="424">
        <v>0</v>
      </c>
      <c r="M785" s="423">
        <v>8606.675</v>
      </c>
      <c r="N785" s="423">
        <v>6163.213</v>
      </c>
      <c r="O785" s="422">
        <v>0</v>
      </c>
    </row>
    <row r="786" spans="1:15" ht="16.5" customHeight="1">
      <c r="A786" s="430"/>
      <c r="B786" s="429"/>
      <c r="C786" s="428"/>
      <c r="D786" s="645" t="s">
        <v>860</v>
      </c>
      <c r="E786" s="645"/>
      <c r="F786" s="645"/>
      <c r="G786" s="645"/>
      <c r="H786" s="645"/>
      <c r="I786" s="424">
        <v>930</v>
      </c>
      <c r="J786" s="426">
        <v>104</v>
      </c>
      <c r="K786" s="425">
        <v>20000</v>
      </c>
      <c r="L786" s="424">
        <v>0</v>
      </c>
      <c r="M786" s="423">
        <v>8606.675</v>
      </c>
      <c r="N786" s="423">
        <v>6163.213</v>
      </c>
      <c r="O786" s="422">
        <v>0</v>
      </c>
    </row>
    <row r="787" spans="1:15" ht="16.5" customHeight="1">
      <c r="A787" s="430"/>
      <c r="B787" s="429"/>
      <c r="C787" s="428"/>
      <c r="D787" s="427"/>
      <c r="E787" s="645" t="s">
        <v>859</v>
      </c>
      <c r="F787" s="645"/>
      <c r="G787" s="645"/>
      <c r="H787" s="645"/>
      <c r="I787" s="424">
        <v>930</v>
      </c>
      <c r="J787" s="426">
        <v>104</v>
      </c>
      <c r="K787" s="425">
        <v>20400</v>
      </c>
      <c r="L787" s="424">
        <v>0</v>
      </c>
      <c r="M787" s="423">
        <v>8606.675</v>
      </c>
      <c r="N787" s="423">
        <v>6163.213</v>
      </c>
      <c r="O787" s="422">
        <v>0</v>
      </c>
    </row>
    <row r="788" spans="1:15" ht="47.25" customHeight="1">
      <c r="A788" s="430"/>
      <c r="B788" s="429"/>
      <c r="C788" s="428"/>
      <c r="D788" s="427"/>
      <c r="E788" s="427"/>
      <c r="F788" s="645" t="s">
        <v>1365</v>
      </c>
      <c r="G788" s="645"/>
      <c r="H788" s="645"/>
      <c r="I788" s="424">
        <v>930</v>
      </c>
      <c r="J788" s="426">
        <v>104</v>
      </c>
      <c r="K788" s="425">
        <v>20404</v>
      </c>
      <c r="L788" s="424">
        <v>0</v>
      </c>
      <c r="M788" s="423">
        <v>8606.675</v>
      </c>
      <c r="N788" s="423">
        <v>6163.213</v>
      </c>
      <c r="O788" s="422">
        <v>0</v>
      </c>
    </row>
    <row r="789" spans="1:15" ht="17.25" customHeight="1">
      <c r="A789" s="421"/>
      <c r="B789" s="420"/>
      <c r="C789" s="419"/>
      <c r="D789" s="418"/>
      <c r="E789" s="418"/>
      <c r="F789" s="418"/>
      <c r="G789" s="660" t="s">
        <v>858</v>
      </c>
      <c r="H789" s="660"/>
      <c r="I789" s="415">
        <v>930</v>
      </c>
      <c r="J789" s="417">
        <v>104</v>
      </c>
      <c r="K789" s="416">
        <v>20404</v>
      </c>
      <c r="L789" s="415">
        <v>500</v>
      </c>
      <c r="M789" s="414">
        <v>8606.675</v>
      </c>
      <c r="N789" s="414">
        <v>6163.213</v>
      </c>
      <c r="O789" s="413">
        <v>0</v>
      </c>
    </row>
    <row r="790" spans="1:15" s="407" customFormat="1" ht="19.5" customHeight="1">
      <c r="A790" s="412"/>
      <c r="B790" s="411"/>
      <c r="C790" s="411"/>
      <c r="D790" s="411"/>
      <c r="E790" s="411"/>
      <c r="F790" s="411"/>
      <c r="G790" s="411"/>
      <c r="H790" s="411" t="s">
        <v>204</v>
      </c>
      <c r="I790" s="410" t="s">
        <v>1529</v>
      </c>
      <c r="J790" s="410" t="s">
        <v>1530</v>
      </c>
      <c r="K790" s="410" t="s">
        <v>203</v>
      </c>
      <c r="L790" s="410" t="s">
        <v>1529</v>
      </c>
      <c r="M790" s="409">
        <f>7295384.75311-157359.7106-84121.70008</f>
        <v>7053903.34243</v>
      </c>
      <c r="N790" s="409">
        <v>2473265.1304000006</v>
      </c>
      <c r="O790" s="408">
        <f>402299.2053-143.29437</f>
        <v>402155.91092999995</v>
      </c>
    </row>
    <row r="791" ht="15">
      <c r="M791" s="406"/>
    </row>
    <row r="793" ht="15">
      <c r="N793" s="406"/>
    </row>
    <row r="794" ht="15">
      <c r="M794" s="406"/>
    </row>
    <row r="796" spans="1:13" ht="15">
      <c r="A796" s="404"/>
      <c r="B796" s="404"/>
      <c r="C796" s="404"/>
      <c r="D796" s="404"/>
      <c r="E796" s="404"/>
      <c r="F796" s="404"/>
      <c r="G796" s="404"/>
      <c r="H796" s="404"/>
      <c r="M796" s="406"/>
    </row>
    <row r="797" spans="1:13" ht="15">
      <c r="A797" s="404"/>
      <c r="B797" s="404"/>
      <c r="C797" s="404"/>
      <c r="D797" s="404"/>
      <c r="E797" s="404"/>
      <c r="F797" s="404"/>
      <c r="G797" s="404"/>
      <c r="H797" s="404"/>
      <c r="M797" s="406"/>
    </row>
    <row r="798" spans="1:13" ht="15">
      <c r="A798" s="404"/>
      <c r="B798" s="404"/>
      <c r="C798" s="404"/>
      <c r="D798" s="404"/>
      <c r="E798" s="404"/>
      <c r="F798" s="404"/>
      <c r="G798" s="404"/>
      <c r="H798" s="404"/>
      <c r="M798" s="406"/>
    </row>
  </sheetData>
  <sheetProtection/>
  <autoFilter ref="A17:HD790"/>
  <mergeCells count="779">
    <mergeCell ref="E787:H787"/>
    <mergeCell ref="F788:H788"/>
    <mergeCell ref="G789:H789"/>
    <mergeCell ref="D781:H781"/>
    <mergeCell ref="E782:H782"/>
    <mergeCell ref="G783:H783"/>
    <mergeCell ref="B784:H784"/>
    <mergeCell ref="C785:H785"/>
    <mergeCell ref="D786:H786"/>
    <mergeCell ref="D777:H777"/>
    <mergeCell ref="F778:H778"/>
    <mergeCell ref="G771:H771"/>
    <mergeCell ref="C772:H772"/>
    <mergeCell ref="D773:H773"/>
    <mergeCell ref="E774:H774"/>
    <mergeCell ref="G779:H779"/>
    <mergeCell ref="C780:H780"/>
    <mergeCell ref="D765:H765"/>
    <mergeCell ref="E766:H766"/>
    <mergeCell ref="F767:H767"/>
    <mergeCell ref="G768:H768"/>
    <mergeCell ref="D769:H769"/>
    <mergeCell ref="F770:H770"/>
    <mergeCell ref="F775:H775"/>
    <mergeCell ref="G776:H776"/>
    <mergeCell ref="F763:H763"/>
    <mergeCell ref="G764:H764"/>
    <mergeCell ref="D761:H761"/>
    <mergeCell ref="E762:H762"/>
    <mergeCell ref="D757:H757"/>
    <mergeCell ref="E758:H758"/>
    <mergeCell ref="F759:H759"/>
    <mergeCell ref="G760:H760"/>
    <mergeCell ref="G755:H755"/>
    <mergeCell ref="C756:H756"/>
    <mergeCell ref="G747:H747"/>
    <mergeCell ref="C748:H748"/>
    <mergeCell ref="F751:H751"/>
    <mergeCell ref="G752:H752"/>
    <mergeCell ref="D749:H749"/>
    <mergeCell ref="E750:H750"/>
    <mergeCell ref="D753:H753"/>
    <mergeCell ref="F754:H754"/>
    <mergeCell ref="G743:H743"/>
    <mergeCell ref="C744:H744"/>
    <mergeCell ref="D745:H745"/>
    <mergeCell ref="F746:H746"/>
    <mergeCell ref="D735:H735"/>
    <mergeCell ref="E736:H736"/>
    <mergeCell ref="F739:H739"/>
    <mergeCell ref="G740:H740"/>
    <mergeCell ref="F733:H733"/>
    <mergeCell ref="G734:H734"/>
    <mergeCell ref="D741:H741"/>
    <mergeCell ref="F742:H742"/>
    <mergeCell ref="F737:H737"/>
    <mergeCell ref="G738:H738"/>
    <mergeCell ref="F725:H725"/>
    <mergeCell ref="G726:H726"/>
    <mergeCell ref="D727:H727"/>
    <mergeCell ref="F728:H728"/>
    <mergeCell ref="D731:H731"/>
    <mergeCell ref="E732:H732"/>
    <mergeCell ref="D713:H713"/>
    <mergeCell ref="E714:H714"/>
    <mergeCell ref="F715:H715"/>
    <mergeCell ref="G716:H716"/>
    <mergeCell ref="G729:H729"/>
    <mergeCell ref="C730:H730"/>
    <mergeCell ref="G721:H721"/>
    <mergeCell ref="C722:H722"/>
    <mergeCell ref="D723:H723"/>
    <mergeCell ref="E724:H724"/>
    <mergeCell ref="E719:H719"/>
    <mergeCell ref="F720:H720"/>
    <mergeCell ref="E717:H717"/>
    <mergeCell ref="G718:H718"/>
    <mergeCell ref="G703:H703"/>
    <mergeCell ref="E704:H704"/>
    <mergeCell ref="D707:H707"/>
    <mergeCell ref="E708:H708"/>
    <mergeCell ref="F711:H711"/>
    <mergeCell ref="G712:H712"/>
    <mergeCell ref="G699:H699"/>
    <mergeCell ref="C700:H700"/>
    <mergeCell ref="D701:H701"/>
    <mergeCell ref="E702:H702"/>
    <mergeCell ref="F709:H709"/>
    <mergeCell ref="G710:H710"/>
    <mergeCell ref="G705:H705"/>
    <mergeCell ref="C706:H706"/>
    <mergeCell ref="D697:H697"/>
    <mergeCell ref="F698:H698"/>
    <mergeCell ref="D689:H689"/>
    <mergeCell ref="E690:H690"/>
    <mergeCell ref="F691:H691"/>
    <mergeCell ref="G692:H692"/>
    <mergeCell ref="F693:H693"/>
    <mergeCell ref="G694:H694"/>
    <mergeCell ref="F695:H695"/>
    <mergeCell ref="G696:H696"/>
    <mergeCell ref="D684:H684"/>
    <mergeCell ref="G687:H687"/>
    <mergeCell ref="C688:H688"/>
    <mergeCell ref="E685:H685"/>
    <mergeCell ref="F686:H686"/>
    <mergeCell ref="G673:H673"/>
    <mergeCell ref="F677:H677"/>
    <mergeCell ref="G678:H678"/>
    <mergeCell ref="D679:H679"/>
    <mergeCell ref="E680:H680"/>
    <mergeCell ref="E671:H671"/>
    <mergeCell ref="F672:H672"/>
    <mergeCell ref="C683:H683"/>
    <mergeCell ref="G667:H667"/>
    <mergeCell ref="B668:H668"/>
    <mergeCell ref="E665:H665"/>
    <mergeCell ref="F666:H666"/>
    <mergeCell ref="F681:H681"/>
    <mergeCell ref="G682:H682"/>
    <mergeCell ref="C674:H674"/>
    <mergeCell ref="D675:H675"/>
    <mergeCell ref="E676:H676"/>
    <mergeCell ref="D655:H655"/>
    <mergeCell ref="E656:H656"/>
    <mergeCell ref="C669:H669"/>
    <mergeCell ref="D670:H670"/>
    <mergeCell ref="D659:H659"/>
    <mergeCell ref="F660:H660"/>
    <mergeCell ref="G661:H661"/>
    <mergeCell ref="B662:H662"/>
    <mergeCell ref="C663:H663"/>
    <mergeCell ref="D664:H664"/>
    <mergeCell ref="F657:H657"/>
    <mergeCell ref="G658:H658"/>
    <mergeCell ref="G641:H641"/>
    <mergeCell ref="F642:H642"/>
    <mergeCell ref="G643:H643"/>
    <mergeCell ref="F644:H644"/>
    <mergeCell ref="G651:H651"/>
    <mergeCell ref="F652:H652"/>
    <mergeCell ref="G653:H653"/>
    <mergeCell ref="C654:H654"/>
    <mergeCell ref="G649:H649"/>
    <mergeCell ref="F650:H650"/>
    <mergeCell ref="G645:H645"/>
    <mergeCell ref="F646:H646"/>
    <mergeCell ref="G647:H647"/>
    <mergeCell ref="F648:H648"/>
    <mergeCell ref="G635:H635"/>
    <mergeCell ref="F636:H636"/>
    <mergeCell ref="G639:H639"/>
    <mergeCell ref="F640:H640"/>
    <mergeCell ref="G637:H637"/>
    <mergeCell ref="F638:H638"/>
    <mergeCell ref="E627:H627"/>
    <mergeCell ref="F628:H628"/>
    <mergeCell ref="G629:H629"/>
    <mergeCell ref="F630:H630"/>
    <mergeCell ref="G631:H631"/>
    <mergeCell ref="F632:H632"/>
    <mergeCell ref="G633:H633"/>
    <mergeCell ref="F634:H634"/>
    <mergeCell ref="G623:H623"/>
    <mergeCell ref="E624:H624"/>
    <mergeCell ref="G617:H617"/>
    <mergeCell ref="F618:H618"/>
    <mergeCell ref="G619:H619"/>
    <mergeCell ref="F620:H620"/>
    <mergeCell ref="F625:H625"/>
    <mergeCell ref="G626:H626"/>
    <mergeCell ref="D609:H609"/>
    <mergeCell ref="E610:H610"/>
    <mergeCell ref="F611:H611"/>
    <mergeCell ref="G612:H612"/>
    <mergeCell ref="E615:H615"/>
    <mergeCell ref="F616:H616"/>
    <mergeCell ref="G621:H621"/>
    <mergeCell ref="E622:H622"/>
    <mergeCell ref="F613:H613"/>
    <mergeCell ref="G614:H614"/>
    <mergeCell ref="F601:H601"/>
    <mergeCell ref="G602:H602"/>
    <mergeCell ref="D603:H603"/>
    <mergeCell ref="F604:H604"/>
    <mergeCell ref="G607:H607"/>
    <mergeCell ref="C608:H608"/>
    <mergeCell ref="G605:H605"/>
    <mergeCell ref="F606:H606"/>
    <mergeCell ref="G591:H591"/>
    <mergeCell ref="E592:H592"/>
    <mergeCell ref="F597:H597"/>
    <mergeCell ref="G598:H598"/>
    <mergeCell ref="F595:H595"/>
    <mergeCell ref="G596:H596"/>
    <mergeCell ref="F587:H587"/>
    <mergeCell ref="G588:H588"/>
    <mergeCell ref="D589:H589"/>
    <mergeCell ref="E590:H590"/>
    <mergeCell ref="F593:H593"/>
    <mergeCell ref="G594:H594"/>
    <mergeCell ref="D575:H575"/>
    <mergeCell ref="E576:H576"/>
    <mergeCell ref="F577:H577"/>
    <mergeCell ref="G578:H578"/>
    <mergeCell ref="G583:H583"/>
    <mergeCell ref="C584:H584"/>
    <mergeCell ref="D585:H585"/>
    <mergeCell ref="E586:H586"/>
    <mergeCell ref="D581:H581"/>
    <mergeCell ref="F582:H582"/>
    <mergeCell ref="G564:H564"/>
    <mergeCell ref="F565:H565"/>
    <mergeCell ref="E579:H579"/>
    <mergeCell ref="G580:H580"/>
    <mergeCell ref="G566:H566"/>
    <mergeCell ref="F567:H567"/>
    <mergeCell ref="G568:H568"/>
    <mergeCell ref="C569:H569"/>
    <mergeCell ref="G573:H573"/>
    <mergeCell ref="C574:H574"/>
    <mergeCell ref="C560:H560"/>
    <mergeCell ref="D561:H561"/>
    <mergeCell ref="E562:H562"/>
    <mergeCell ref="F563:H563"/>
    <mergeCell ref="D571:H571"/>
    <mergeCell ref="F572:H572"/>
    <mergeCell ref="C540:H540"/>
    <mergeCell ref="D541:H541"/>
    <mergeCell ref="G544:H544"/>
    <mergeCell ref="C545:H545"/>
    <mergeCell ref="D546:H546"/>
    <mergeCell ref="E547:H547"/>
    <mergeCell ref="D552:H552"/>
    <mergeCell ref="E553:H553"/>
    <mergeCell ref="E558:H558"/>
    <mergeCell ref="G559:H559"/>
    <mergeCell ref="F550:H550"/>
    <mergeCell ref="G551:H551"/>
    <mergeCell ref="F554:H554"/>
    <mergeCell ref="G555:H555"/>
    <mergeCell ref="C556:H556"/>
    <mergeCell ref="D557:H557"/>
    <mergeCell ref="G532:H532"/>
    <mergeCell ref="B533:H533"/>
    <mergeCell ref="F548:H548"/>
    <mergeCell ref="G549:H549"/>
    <mergeCell ref="E536:H536"/>
    <mergeCell ref="F537:H537"/>
    <mergeCell ref="G538:H538"/>
    <mergeCell ref="B539:H539"/>
    <mergeCell ref="E542:H542"/>
    <mergeCell ref="F543:H543"/>
    <mergeCell ref="E514:H514"/>
    <mergeCell ref="F515:H515"/>
    <mergeCell ref="F520:H520"/>
    <mergeCell ref="G521:H521"/>
    <mergeCell ref="G516:H516"/>
    <mergeCell ref="C517:H517"/>
    <mergeCell ref="C534:H534"/>
    <mergeCell ref="D535:H535"/>
    <mergeCell ref="C522:H522"/>
    <mergeCell ref="D523:H523"/>
    <mergeCell ref="E524:H524"/>
    <mergeCell ref="F525:H525"/>
    <mergeCell ref="C528:H528"/>
    <mergeCell ref="D529:H529"/>
    <mergeCell ref="G526:H526"/>
    <mergeCell ref="B527:H527"/>
    <mergeCell ref="E530:H530"/>
    <mergeCell ref="F531:H531"/>
    <mergeCell ref="D518:H518"/>
    <mergeCell ref="E519:H519"/>
    <mergeCell ref="F504:H504"/>
    <mergeCell ref="G505:H505"/>
    <mergeCell ref="F506:H506"/>
    <mergeCell ref="G507:H507"/>
    <mergeCell ref="D508:H508"/>
    <mergeCell ref="E509:H509"/>
    <mergeCell ref="C512:H512"/>
    <mergeCell ref="D513:H513"/>
    <mergeCell ref="F510:H510"/>
    <mergeCell ref="G511:H511"/>
    <mergeCell ref="F482:H482"/>
    <mergeCell ref="G483:H483"/>
    <mergeCell ref="F488:H488"/>
    <mergeCell ref="G489:H489"/>
    <mergeCell ref="C496:H496"/>
    <mergeCell ref="D497:H497"/>
    <mergeCell ref="F502:H502"/>
    <mergeCell ref="G503:H503"/>
    <mergeCell ref="B490:H490"/>
    <mergeCell ref="C491:H491"/>
    <mergeCell ref="D492:H492"/>
    <mergeCell ref="E493:H493"/>
    <mergeCell ref="F494:H494"/>
    <mergeCell ref="G495:H495"/>
    <mergeCell ref="D500:H500"/>
    <mergeCell ref="E501:H501"/>
    <mergeCell ref="D486:H486"/>
    <mergeCell ref="E487:H487"/>
    <mergeCell ref="B484:H484"/>
    <mergeCell ref="C485:H485"/>
    <mergeCell ref="E498:H498"/>
    <mergeCell ref="G499:H499"/>
    <mergeCell ref="D480:H480"/>
    <mergeCell ref="E481:H481"/>
    <mergeCell ref="G468:H468"/>
    <mergeCell ref="B469:H469"/>
    <mergeCell ref="E472:H472"/>
    <mergeCell ref="F473:H473"/>
    <mergeCell ref="G474:H474"/>
    <mergeCell ref="C475:H475"/>
    <mergeCell ref="F478:H478"/>
    <mergeCell ref="G479:H479"/>
    <mergeCell ref="D476:H476"/>
    <mergeCell ref="E477:H477"/>
    <mergeCell ref="D450:H450"/>
    <mergeCell ref="E451:H451"/>
    <mergeCell ref="D456:H456"/>
    <mergeCell ref="E457:H457"/>
    <mergeCell ref="F452:H452"/>
    <mergeCell ref="G453:H453"/>
    <mergeCell ref="C470:H470"/>
    <mergeCell ref="D471:H471"/>
    <mergeCell ref="F458:H458"/>
    <mergeCell ref="G459:H459"/>
    <mergeCell ref="E460:H460"/>
    <mergeCell ref="F461:H461"/>
    <mergeCell ref="C464:H464"/>
    <mergeCell ref="D465:H465"/>
    <mergeCell ref="G462:H462"/>
    <mergeCell ref="B463:H463"/>
    <mergeCell ref="E466:H466"/>
    <mergeCell ref="F467:H467"/>
    <mergeCell ref="B454:H454"/>
    <mergeCell ref="C455:H455"/>
    <mergeCell ref="C440:H440"/>
    <mergeCell ref="D441:H441"/>
    <mergeCell ref="E442:H442"/>
    <mergeCell ref="F443:H443"/>
    <mergeCell ref="G444:H444"/>
    <mergeCell ref="E445:H445"/>
    <mergeCell ref="G448:H448"/>
    <mergeCell ref="C449:H449"/>
    <mergeCell ref="G446:H446"/>
    <mergeCell ref="E447:H447"/>
    <mergeCell ref="F418:H418"/>
    <mergeCell ref="G419:H419"/>
    <mergeCell ref="G424:H424"/>
    <mergeCell ref="F425:H425"/>
    <mergeCell ref="G432:H432"/>
    <mergeCell ref="F433:H433"/>
    <mergeCell ref="G438:H438"/>
    <mergeCell ref="B439:H439"/>
    <mergeCell ref="G426:H426"/>
    <mergeCell ref="F427:H427"/>
    <mergeCell ref="G428:H428"/>
    <mergeCell ref="F429:H429"/>
    <mergeCell ref="G430:H430"/>
    <mergeCell ref="F431:H431"/>
    <mergeCell ref="G436:H436"/>
    <mergeCell ref="F437:H437"/>
    <mergeCell ref="E422:H422"/>
    <mergeCell ref="F423:H423"/>
    <mergeCell ref="C420:H420"/>
    <mergeCell ref="D421:H421"/>
    <mergeCell ref="G434:H434"/>
    <mergeCell ref="F435:H435"/>
    <mergeCell ref="F416:H416"/>
    <mergeCell ref="G417:H417"/>
    <mergeCell ref="D404:H404"/>
    <mergeCell ref="E405:H405"/>
    <mergeCell ref="E408:H408"/>
    <mergeCell ref="F409:H409"/>
    <mergeCell ref="G410:H410"/>
    <mergeCell ref="F411:H411"/>
    <mergeCell ref="F414:H414"/>
    <mergeCell ref="G415:H415"/>
    <mergeCell ref="G412:H412"/>
    <mergeCell ref="E413:H413"/>
    <mergeCell ref="C386:H386"/>
    <mergeCell ref="D387:H387"/>
    <mergeCell ref="F392:H392"/>
    <mergeCell ref="G393:H393"/>
    <mergeCell ref="E388:H388"/>
    <mergeCell ref="F389:H389"/>
    <mergeCell ref="G406:H406"/>
    <mergeCell ref="D407:H407"/>
    <mergeCell ref="F394:H394"/>
    <mergeCell ref="G395:H395"/>
    <mergeCell ref="F396:H396"/>
    <mergeCell ref="G397:H397"/>
    <mergeCell ref="E400:H400"/>
    <mergeCell ref="F401:H401"/>
    <mergeCell ref="F398:H398"/>
    <mergeCell ref="G399:H399"/>
    <mergeCell ref="G402:H402"/>
    <mergeCell ref="C403:H403"/>
    <mergeCell ref="G390:H390"/>
    <mergeCell ref="E391:H391"/>
    <mergeCell ref="D376:H376"/>
    <mergeCell ref="E377:H377"/>
    <mergeCell ref="F378:H378"/>
    <mergeCell ref="G379:H379"/>
    <mergeCell ref="F380:H380"/>
    <mergeCell ref="G381:H381"/>
    <mergeCell ref="F384:H384"/>
    <mergeCell ref="G385:H385"/>
    <mergeCell ref="F382:H382"/>
    <mergeCell ref="G383:H383"/>
    <mergeCell ref="G354:H354"/>
    <mergeCell ref="D355:H355"/>
    <mergeCell ref="F360:H360"/>
    <mergeCell ref="G361:H361"/>
    <mergeCell ref="D368:H368"/>
    <mergeCell ref="E369:H369"/>
    <mergeCell ref="F374:H374"/>
    <mergeCell ref="G375:H375"/>
    <mergeCell ref="D362:H362"/>
    <mergeCell ref="F363:H363"/>
    <mergeCell ref="G364:H364"/>
    <mergeCell ref="F365:H365"/>
    <mergeCell ref="G366:H366"/>
    <mergeCell ref="C367:H367"/>
    <mergeCell ref="D372:H372"/>
    <mergeCell ref="E373:H373"/>
    <mergeCell ref="F358:H358"/>
    <mergeCell ref="G359:H359"/>
    <mergeCell ref="E356:H356"/>
    <mergeCell ref="G357:H357"/>
    <mergeCell ref="G370:H370"/>
    <mergeCell ref="C371:H371"/>
    <mergeCell ref="G352:H352"/>
    <mergeCell ref="F353:H353"/>
    <mergeCell ref="C340:H340"/>
    <mergeCell ref="D341:H341"/>
    <mergeCell ref="D344:H344"/>
    <mergeCell ref="E345:H345"/>
    <mergeCell ref="F346:H346"/>
    <mergeCell ref="G347:H347"/>
    <mergeCell ref="D350:H350"/>
    <mergeCell ref="E351:H351"/>
    <mergeCell ref="F348:H348"/>
    <mergeCell ref="G349:H349"/>
    <mergeCell ref="D322:H322"/>
    <mergeCell ref="E323:H323"/>
    <mergeCell ref="C328:H328"/>
    <mergeCell ref="D329:H329"/>
    <mergeCell ref="G324:H324"/>
    <mergeCell ref="D325:H325"/>
    <mergeCell ref="E342:H342"/>
    <mergeCell ref="G343:H343"/>
    <mergeCell ref="E330:H330"/>
    <mergeCell ref="G331:H331"/>
    <mergeCell ref="F332:H332"/>
    <mergeCell ref="G333:H333"/>
    <mergeCell ref="F336:H336"/>
    <mergeCell ref="G337:H337"/>
    <mergeCell ref="F334:H334"/>
    <mergeCell ref="G335:H335"/>
    <mergeCell ref="F338:H338"/>
    <mergeCell ref="G339:H339"/>
    <mergeCell ref="E326:H326"/>
    <mergeCell ref="G327:H327"/>
    <mergeCell ref="C312:H312"/>
    <mergeCell ref="D313:H313"/>
    <mergeCell ref="E314:H314"/>
    <mergeCell ref="G315:H315"/>
    <mergeCell ref="F316:H316"/>
    <mergeCell ref="G317:H317"/>
    <mergeCell ref="G320:H320"/>
    <mergeCell ref="C321:H321"/>
    <mergeCell ref="D318:H318"/>
    <mergeCell ref="E319:H319"/>
    <mergeCell ref="D290:H290"/>
    <mergeCell ref="E291:H291"/>
    <mergeCell ref="C296:H296"/>
    <mergeCell ref="D297:H297"/>
    <mergeCell ref="G304:H304"/>
    <mergeCell ref="F305:H305"/>
    <mergeCell ref="F310:H310"/>
    <mergeCell ref="G311:H311"/>
    <mergeCell ref="E298:H298"/>
    <mergeCell ref="G299:H299"/>
    <mergeCell ref="F300:H300"/>
    <mergeCell ref="G301:H301"/>
    <mergeCell ref="D302:H302"/>
    <mergeCell ref="E303:H303"/>
    <mergeCell ref="G308:H308"/>
    <mergeCell ref="D309:H309"/>
    <mergeCell ref="F294:H294"/>
    <mergeCell ref="G295:H295"/>
    <mergeCell ref="G292:H292"/>
    <mergeCell ref="D293:H293"/>
    <mergeCell ref="G306:H306"/>
    <mergeCell ref="F307:H307"/>
    <mergeCell ref="E288:H288"/>
    <mergeCell ref="G289:H289"/>
    <mergeCell ref="G275:H275"/>
    <mergeCell ref="D276:H276"/>
    <mergeCell ref="C279:H279"/>
    <mergeCell ref="F281:H281"/>
    <mergeCell ref="G282:H282"/>
    <mergeCell ref="D283:H283"/>
    <mergeCell ref="C286:H286"/>
    <mergeCell ref="D287:H287"/>
    <mergeCell ref="E257:H257"/>
    <mergeCell ref="F258:H258"/>
    <mergeCell ref="G263:H263"/>
    <mergeCell ref="F264:H264"/>
    <mergeCell ref="G259:H259"/>
    <mergeCell ref="F260:H260"/>
    <mergeCell ref="E271:H271"/>
    <mergeCell ref="G272:H272"/>
    <mergeCell ref="G269:H269"/>
    <mergeCell ref="D270:H270"/>
    <mergeCell ref="F284:H284"/>
    <mergeCell ref="G285:H285"/>
    <mergeCell ref="F277:H277"/>
    <mergeCell ref="G278:H278"/>
    <mergeCell ref="D273:H273"/>
    <mergeCell ref="E274:H274"/>
    <mergeCell ref="G261:H261"/>
    <mergeCell ref="F262:H262"/>
    <mergeCell ref="C255:H255"/>
    <mergeCell ref="D256:H256"/>
    <mergeCell ref="G265:H265"/>
    <mergeCell ref="F266:H266"/>
    <mergeCell ref="G267:H267"/>
    <mergeCell ref="F268:H268"/>
    <mergeCell ref="F237:H237"/>
    <mergeCell ref="G238:H238"/>
    <mergeCell ref="G251:H251"/>
    <mergeCell ref="D252:H252"/>
    <mergeCell ref="G233:H233"/>
    <mergeCell ref="F234:H234"/>
    <mergeCell ref="G235:H235"/>
    <mergeCell ref="D236:H236"/>
    <mergeCell ref="F241:H241"/>
    <mergeCell ref="G242:H242"/>
    <mergeCell ref="F253:H253"/>
    <mergeCell ref="G254:H254"/>
    <mergeCell ref="C243:H243"/>
    <mergeCell ref="D244:H244"/>
    <mergeCell ref="F239:H239"/>
    <mergeCell ref="G240:H240"/>
    <mergeCell ref="E245:H245"/>
    <mergeCell ref="F246:H246"/>
    <mergeCell ref="G247:H247"/>
    <mergeCell ref="F250:H250"/>
    <mergeCell ref="D225:H225"/>
    <mergeCell ref="F226:H226"/>
    <mergeCell ref="D229:H229"/>
    <mergeCell ref="E230:H230"/>
    <mergeCell ref="G231:H231"/>
    <mergeCell ref="F232:H232"/>
    <mergeCell ref="G227:H227"/>
    <mergeCell ref="C228:H228"/>
    <mergeCell ref="F223:H223"/>
    <mergeCell ref="G224:H224"/>
    <mergeCell ref="D215:H215"/>
    <mergeCell ref="E216:H216"/>
    <mergeCell ref="F217:H217"/>
    <mergeCell ref="G218:H218"/>
    <mergeCell ref="F219:H219"/>
    <mergeCell ref="G220:H220"/>
    <mergeCell ref="D203:H203"/>
    <mergeCell ref="E204:H204"/>
    <mergeCell ref="F213:H213"/>
    <mergeCell ref="G214:H214"/>
    <mergeCell ref="F221:H221"/>
    <mergeCell ref="G222:H222"/>
    <mergeCell ref="E209:H209"/>
    <mergeCell ref="G210:H210"/>
    <mergeCell ref="F211:H211"/>
    <mergeCell ref="G212:H212"/>
    <mergeCell ref="D189:H189"/>
    <mergeCell ref="E190:H190"/>
    <mergeCell ref="F191:H191"/>
    <mergeCell ref="G192:H192"/>
    <mergeCell ref="G207:H207"/>
    <mergeCell ref="D208:H208"/>
    <mergeCell ref="G205:H205"/>
    <mergeCell ref="F206:H206"/>
    <mergeCell ref="F201:H201"/>
    <mergeCell ref="G202:H202"/>
    <mergeCell ref="F199:H199"/>
    <mergeCell ref="G200:H200"/>
    <mergeCell ref="F195:H195"/>
    <mergeCell ref="G196:H196"/>
    <mergeCell ref="F187:H187"/>
    <mergeCell ref="G188:H188"/>
    <mergeCell ref="F193:H193"/>
    <mergeCell ref="G194:H194"/>
    <mergeCell ref="F197:H197"/>
    <mergeCell ref="G198:H198"/>
    <mergeCell ref="F179:H179"/>
    <mergeCell ref="G180:H180"/>
    <mergeCell ref="F181:H181"/>
    <mergeCell ref="G182:H182"/>
    <mergeCell ref="F183:H183"/>
    <mergeCell ref="G184:H184"/>
    <mergeCell ref="F185:H185"/>
    <mergeCell ref="G186:H186"/>
    <mergeCell ref="G169:H169"/>
    <mergeCell ref="F170:H170"/>
    <mergeCell ref="G171:H171"/>
    <mergeCell ref="D172:H172"/>
    <mergeCell ref="F173:H173"/>
    <mergeCell ref="G174:H174"/>
    <mergeCell ref="E177:H177"/>
    <mergeCell ref="G178:H178"/>
    <mergeCell ref="C175:H175"/>
    <mergeCell ref="D176:H176"/>
    <mergeCell ref="D161:H161"/>
    <mergeCell ref="F162:H162"/>
    <mergeCell ref="D165:H165"/>
    <mergeCell ref="E166:H166"/>
    <mergeCell ref="G159:H159"/>
    <mergeCell ref="C160:H160"/>
    <mergeCell ref="G167:H167"/>
    <mergeCell ref="F168:H168"/>
    <mergeCell ref="G163:H163"/>
    <mergeCell ref="C164:H164"/>
    <mergeCell ref="C151:H151"/>
    <mergeCell ref="D152:H152"/>
    <mergeCell ref="E153:H153"/>
    <mergeCell ref="F154:H154"/>
    <mergeCell ref="G157:H157"/>
    <mergeCell ref="F158:H158"/>
    <mergeCell ref="D139:H139"/>
    <mergeCell ref="E140:H140"/>
    <mergeCell ref="F141:H141"/>
    <mergeCell ref="G142:H142"/>
    <mergeCell ref="G155:H155"/>
    <mergeCell ref="F156:H156"/>
    <mergeCell ref="F147:H147"/>
    <mergeCell ref="G148:H148"/>
    <mergeCell ref="F149:H149"/>
    <mergeCell ref="G150:H150"/>
    <mergeCell ref="F145:H145"/>
    <mergeCell ref="G146:H146"/>
    <mergeCell ref="F143:H143"/>
    <mergeCell ref="G144:H144"/>
    <mergeCell ref="C129:H129"/>
    <mergeCell ref="D130:H130"/>
    <mergeCell ref="G133:H133"/>
    <mergeCell ref="D134:H134"/>
    <mergeCell ref="B137:H137"/>
    <mergeCell ref="C138:H138"/>
    <mergeCell ref="F127:H127"/>
    <mergeCell ref="G128:H128"/>
    <mergeCell ref="F135:H135"/>
    <mergeCell ref="G136:H136"/>
    <mergeCell ref="E131:H131"/>
    <mergeCell ref="F132:H132"/>
    <mergeCell ref="F119:H119"/>
    <mergeCell ref="G120:H120"/>
    <mergeCell ref="C121:H121"/>
    <mergeCell ref="D122:H122"/>
    <mergeCell ref="G125:H125"/>
    <mergeCell ref="D126:H126"/>
    <mergeCell ref="F107:H107"/>
    <mergeCell ref="G108:H108"/>
    <mergeCell ref="C109:H109"/>
    <mergeCell ref="D110:H110"/>
    <mergeCell ref="E123:H123"/>
    <mergeCell ref="F124:H124"/>
    <mergeCell ref="F115:H115"/>
    <mergeCell ref="G116:H116"/>
    <mergeCell ref="C117:H117"/>
    <mergeCell ref="D118:H118"/>
    <mergeCell ref="G113:H113"/>
    <mergeCell ref="D114:H114"/>
    <mergeCell ref="E111:H111"/>
    <mergeCell ref="F112:H112"/>
    <mergeCell ref="D97:H97"/>
    <mergeCell ref="E98:H98"/>
    <mergeCell ref="D101:H101"/>
    <mergeCell ref="F102:H102"/>
    <mergeCell ref="D105:H105"/>
    <mergeCell ref="E106:H106"/>
    <mergeCell ref="F95:H95"/>
    <mergeCell ref="G96:H96"/>
    <mergeCell ref="G103:H103"/>
    <mergeCell ref="C104:H104"/>
    <mergeCell ref="F99:H99"/>
    <mergeCell ref="G100:H100"/>
    <mergeCell ref="F87:H87"/>
    <mergeCell ref="G88:H88"/>
    <mergeCell ref="F89:H89"/>
    <mergeCell ref="G90:H90"/>
    <mergeCell ref="F93:H93"/>
    <mergeCell ref="G94:H94"/>
    <mergeCell ref="G75:H75"/>
    <mergeCell ref="B76:H76"/>
    <mergeCell ref="C77:H77"/>
    <mergeCell ref="D78:H78"/>
    <mergeCell ref="D91:H91"/>
    <mergeCell ref="E92:H92"/>
    <mergeCell ref="D83:H83"/>
    <mergeCell ref="E84:H84"/>
    <mergeCell ref="F85:H85"/>
    <mergeCell ref="G86:H86"/>
    <mergeCell ref="G81:H81"/>
    <mergeCell ref="C82:H82"/>
    <mergeCell ref="E79:H79"/>
    <mergeCell ref="F80:H80"/>
    <mergeCell ref="G65:H65"/>
    <mergeCell ref="C66:H66"/>
    <mergeCell ref="F69:H69"/>
    <mergeCell ref="G70:H70"/>
    <mergeCell ref="E73:H73"/>
    <mergeCell ref="F74:H74"/>
    <mergeCell ref="G63:H63"/>
    <mergeCell ref="F64:H64"/>
    <mergeCell ref="C71:H71"/>
    <mergeCell ref="D72:H72"/>
    <mergeCell ref="D67:H67"/>
    <mergeCell ref="E68:H68"/>
    <mergeCell ref="D55:H55"/>
    <mergeCell ref="E56:H56"/>
    <mergeCell ref="F57:H57"/>
    <mergeCell ref="G58:H58"/>
    <mergeCell ref="E61:H61"/>
    <mergeCell ref="F62:H62"/>
    <mergeCell ref="G43:H43"/>
    <mergeCell ref="C44:H44"/>
    <mergeCell ref="D45:H45"/>
    <mergeCell ref="E46:H46"/>
    <mergeCell ref="C59:H59"/>
    <mergeCell ref="D60:H60"/>
    <mergeCell ref="F51:H51"/>
    <mergeCell ref="G52:H52"/>
    <mergeCell ref="B53:H53"/>
    <mergeCell ref="C54:H54"/>
    <mergeCell ref="E37:H37"/>
    <mergeCell ref="F38:H38"/>
    <mergeCell ref="G39:H39"/>
    <mergeCell ref="F40:H40"/>
    <mergeCell ref="G41:H41"/>
    <mergeCell ref="F42:H42"/>
    <mergeCell ref="G23:H23"/>
    <mergeCell ref="C24:H24"/>
    <mergeCell ref="D25:H25"/>
    <mergeCell ref="E26:H26"/>
    <mergeCell ref="D49:H49"/>
    <mergeCell ref="E50:H50"/>
    <mergeCell ref="F47:H47"/>
    <mergeCell ref="G48:H48"/>
    <mergeCell ref="E33:H33"/>
    <mergeCell ref="G34:H34"/>
    <mergeCell ref="A12:O12"/>
    <mergeCell ref="A13:L13"/>
    <mergeCell ref="A14:A16"/>
    <mergeCell ref="B14:H16"/>
    <mergeCell ref="I14:L14"/>
    <mergeCell ref="M14:M16"/>
    <mergeCell ref="J15:J16"/>
    <mergeCell ref="K15:K16"/>
    <mergeCell ref="C35:H35"/>
    <mergeCell ref="D36:H36"/>
    <mergeCell ref="F27:H27"/>
    <mergeCell ref="G28:H28"/>
    <mergeCell ref="F29:H29"/>
    <mergeCell ref="G30:H30"/>
    <mergeCell ref="C31:H31"/>
    <mergeCell ref="D32:H32"/>
    <mergeCell ref="N14:O14"/>
    <mergeCell ref="I15:I16"/>
    <mergeCell ref="L15:L16"/>
    <mergeCell ref="N15:N16"/>
    <mergeCell ref="E21:H21"/>
    <mergeCell ref="F22:H22"/>
    <mergeCell ref="O15:O16"/>
    <mergeCell ref="B18:H18"/>
    <mergeCell ref="C19:H19"/>
    <mergeCell ref="D20:H20"/>
  </mergeCells>
  <printOptions/>
  <pageMargins left="0.5905511811023623" right="0.15748031496062992" top="0.7086614173228347" bottom="0.3937007874015748" header="0.5118110236220472" footer="0.2755905511811024"/>
  <pageSetup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U96"/>
  <sheetViews>
    <sheetView zoomScalePageLayoutView="0" workbookViewId="0" topLeftCell="I1">
      <selection activeCell="O5" sqref="O5"/>
    </sheetView>
  </sheetViews>
  <sheetFormatPr defaultColWidth="9.00390625" defaultRowHeight="12.75"/>
  <cols>
    <col min="1" max="1" width="5.25390625" style="185" customWidth="1"/>
    <col min="2" max="3" width="0.74609375" style="185" hidden="1" customWidth="1"/>
    <col min="4" max="6" width="0.6171875" style="185" hidden="1" customWidth="1"/>
    <col min="7" max="7" width="0.74609375" style="185" hidden="1" customWidth="1"/>
    <col min="8" max="8" width="60.25390625" style="185" customWidth="1"/>
    <col min="9" max="9" width="9.125" style="43" customWidth="1"/>
    <col min="10" max="10" width="10.25390625" style="43" customWidth="1"/>
    <col min="11" max="11" width="11.625" style="43" customWidth="1"/>
    <col min="12" max="12" width="10.375" style="43" customWidth="1"/>
    <col min="13" max="13" width="19.625" style="43" customWidth="1"/>
    <col min="14" max="14" width="15.125" style="43" customWidth="1"/>
    <col min="15" max="15" width="15.00390625" style="43" customWidth="1"/>
    <col min="16" max="16" width="3.00390625" style="43" customWidth="1"/>
    <col min="17" max="16384" width="9.125" style="43" customWidth="1"/>
  </cols>
  <sheetData>
    <row r="1" ht="17.25" customHeight="1">
      <c r="O1" s="183" t="s">
        <v>533</v>
      </c>
    </row>
    <row r="2" ht="17.25" customHeight="1">
      <c r="O2" s="182" t="s">
        <v>831</v>
      </c>
    </row>
    <row r="3" ht="17.25" customHeight="1">
      <c r="O3" s="181" t="s">
        <v>856</v>
      </c>
    </row>
    <row r="4" ht="17.25" customHeight="1">
      <c r="O4" s="181" t="s">
        <v>855</v>
      </c>
    </row>
    <row r="5" spans="13:16" ht="17.25" customHeight="1">
      <c r="M5" s="238"/>
      <c r="N5" s="238"/>
      <c r="O5" s="181" t="s">
        <v>1702</v>
      </c>
      <c r="P5" s="238"/>
    </row>
    <row r="6" spans="13:16" ht="19.5" customHeight="1">
      <c r="M6" s="184"/>
      <c r="N6" s="184"/>
      <c r="O6" s="184"/>
      <c r="P6" s="184"/>
    </row>
    <row r="7" spans="13:16" ht="17.25" customHeight="1">
      <c r="M7" s="184"/>
      <c r="O7" s="183" t="s">
        <v>533</v>
      </c>
      <c r="P7" s="184"/>
    </row>
    <row r="8" spans="13:16" ht="17.25" customHeight="1">
      <c r="M8" s="184"/>
      <c r="N8" s="184"/>
      <c r="O8" s="182" t="s">
        <v>831</v>
      </c>
      <c r="P8" s="184"/>
    </row>
    <row r="9" spans="13:16" ht="17.25" customHeight="1">
      <c r="M9" s="236"/>
      <c r="N9" s="236"/>
      <c r="O9" s="181" t="s">
        <v>855</v>
      </c>
      <c r="P9" s="236"/>
    </row>
    <row r="10" spans="12:16" ht="17.25" customHeight="1">
      <c r="L10" s="237"/>
      <c r="M10" s="184"/>
      <c r="N10" s="184"/>
      <c r="O10" s="181" t="s">
        <v>1481</v>
      </c>
      <c r="P10" s="184"/>
    </row>
    <row r="11" spans="12:16" ht="15">
      <c r="L11" s="237"/>
      <c r="M11" s="184"/>
      <c r="N11" s="184"/>
      <c r="O11" s="184"/>
      <c r="P11" s="184"/>
    </row>
    <row r="12" spans="13:16" ht="12.75" customHeight="1">
      <c r="M12" s="236"/>
      <c r="N12" s="236"/>
      <c r="O12" s="236"/>
      <c r="P12" s="236"/>
    </row>
    <row r="13" spans="1:15" ht="35.25" customHeight="1">
      <c r="A13" s="673" t="s">
        <v>532</v>
      </c>
      <c r="B13" s="673"/>
      <c r="C13" s="673"/>
      <c r="D13" s="673"/>
      <c r="E13" s="673"/>
      <c r="F13" s="673"/>
      <c r="G13" s="673"/>
      <c r="H13" s="673"/>
      <c r="I13" s="673"/>
      <c r="J13" s="673"/>
      <c r="K13" s="673"/>
      <c r="L13" s="673"/>
      <c r="M13" s="673"/>
      <c r="N13" s="673"/>
      <c r="O13" s="673"/>
    </row>
    <row r="14" spans="1:15" ht="17.25" customHeight="1">
      <c r="A14" s="235"/>
      <c r="B14" s="235"/>
      <c r="C14" s="235"/>
      <c r="D14" s="235"/>
      <c r="E14" s="235"/>
      <c r="F14" s="235"/>
      <c r="G14" s="235"/>
      <c r="H14" s="235"/>
      <c r="I14" s="234"/>
      <c r="J14" s="234"/>
      <c r="K14" s="234"/>
      <c r="L14" s="234"/>
      <c r="M14" s="233"/>
      <c r="N14" s="233"/>
      <c r="O14" s="233"/>
    </row>
    <row r="15" spans="1:15" ht="17.25" customHeight="1">
      <c r="A15" s="235"/>
      <c r="B15" s="235"/>
      <c r="C15" s="235"/>
      <c r="D15" s="235"/>
      <c r="E15" s="235"/>
      <c r="F15" s="235"/>
      <c r="G15" s="235"/>
      <c r="H15" s="235"/>
      <c r="I15" s="234"/>
      <c r="J15" s="234"/>
      <c r="K15" s="234"/>
      <c r="L15" s="234"/>
      <c r="M15" s="233"/>
      <c r="N15" s="233"/>
      <c r="O15" s="232" t="s">
        <v>828</v>
      </c>
    </row>
    <row r="16" spans="1:15" ht="18.75" customHeight="1">
      <c r="A16" s="674" t="s">
        <v>1490</v>
      </c>
      <c r="B16" s="567" t="s">
        <v>853</v>
      </c>
      <c r="C16" s="567"/>
      <c r="D16" s="567"/>
      <c r="E16" s="567"/>
      <c r="F16" s="567"/>
      <c r="G16" s="567"/>
      <c r="H16" s="567" t="s">
        <v>112</v>
      </c>
      <c r="I16" s="671" t="s">
        <v>200</v>
      </c>
      <c r="J16" s="671"/>
      <c r="K16" s="671"/>
      <c r="L16" s="671"/>
      <c r="M16" s="568"/>
      <c r="N16" s="667"/>
      <c r="O16" s="668"/>
    </row>
    <row r="17" spans="1:15" ht="21" customHeight="1">
      <c r="A17" s="675"/>
      <c r="B17" s="569"/>
      <c r="C17" s="569"/>
      <c r="D17" s="569"/>
      <c r="E17" s="569"/>
      <c r="F17" s="569"/>
      <c r="G17" s="569"/>
      <c r="H17" s="569" t="s">
        <v>204</v>
      </c>
      <c r="I17" s="677" t="s">
        <v>531</v>
      </c>
      <c r="J17" s="677"/>
      <c r="K17" s="677"/>
      <c r="L17" s="677"/>
      <c r="M17" s="570">
        <v>262696.92925</v>
      </c>
      <c r="N17" s="669"/>
      <c r="O17" s="670"/>
    </row>
    <row r="18" spans="1:15" ht="17.25" customHeight="1">
      <c r="A18" s="675"/>
      <c r="B18" s="569"/>
      <c r="C18" s="569"/>
      <c r="D18" s="569"/>
      <c r="E18" s="569"/>
      <c r="F18" s="569"/>
      <c r="G18" s="569"/>
      <c r="H18" s="666" t="s">
        <v>530</v>
      </c>
      <c r="I18" s="677" t="s">
        <v>200</v>
      </c>
      <c r="J18" s="677"/>
      <c r="K18" s="677"/>
      <c r="L18" s="677"/>
      <c r="M18" s="666" t="s">
        <v>849</v>
      </c>
      <c r="N18" s="666" t="s">
        <v>526</v>
      </c>
      <c r="O18" s="608"/>
    </row>
    <row r="19" spans="1:15" ht="43.5" customHeight="1">
      <c r="A19" s="676"/>
      <c r="B19" s="571"/>
      <c r="C19" s="571"/>
      <c r="D19" s="571"/>
      <c r="E19" s="571"/>
      <c r="F19" s="571"/>
      <c r="G19" s="571"/>
      <c r="H19" s="678"/>
      <c r="I19" s="572" t="s">
        <v>529</v>
      </c>
      <c r="J19" s="572" t="s">
        <v>852</v>
      </c>
      <c r="K19" s="572" t="s">
        <v>851</v>
      </c>
      <c r="L19" s="572" t="s">
        <v>850</v>
      </c>
      <c r="M19" s="678"/>
      <c r="N19" s="571" t="s">
        <v>523</v>
      </c>
      <c r="O19" s="545" t="s">
        <v>522</v>
      </c>
    </row>
    <row r="20" spans="1:15" s="227" customFormat="1" ht="12.75" customHeight="1">
      <c r="A20" s="231">
        <v>1</v>
      </c>
      <c r="B20" s="229">
        <v>2</v>
      </c>
      <c r="C20" s="229"/>
      <c r="D20" s="229"/>
      <c r="E20" s="229"/>
      <c r="F20" s="229"/>
      <c r="G20" s="229"/>
      <c r="H20" s="229">
        <v>2</v>
      </c>
      <c r="I20" s="230">
        <v>3</v>
      </c>
      <c r="J20" s="230">
        <v>4</v>
      </c>
      <c r="K20" s="230">
        <v>5</v>
      </c>
      <c r="L20" s="230">
        <v>6</v>
      </c>
      <c r="M20" s="229">
        <v>7</v>
      </c>
      <c r="N20" s="229">
        <v>8</v>
      </c>
      <c r="O20" s="228">
        <v>9</v>
      </c>
    </row>
    <row r="21" spans="1:21" ht="29.25" customHeight="1">
      <c r="A21" s="226" t="s">
        <v>1492</v>
      </c>
      <c r="B21" s="672" t="s">
        <v>1033</v>
      </c>
      <c r="C21" s="672"/>
      <c r="D21" s="672"/>
      <c r="E21" s="672"/>
      <c r="F21" s="672"/>
      <c r="G21" s="672"/>
      <c r="H21" s="672"/>
      <c r="I21" s="223">
        <v>905</v>
      </c>
      <c r="J21" s="225">
        <v>0</v>
      </c>
      <c r="K21" s="224">
        <v>0</v>
      </c>
      <c r="L21" s="223">
        <v>0</v>
      </c>
      <c r="M21" s="222">
        <v>273059.3935499999</v>
      </c>
      <c r="N21" s="222">
        <v>55032.26466</v>
      </c>
      <c r="O21" s="221">
        <v>8880.926639999998</v>
      </c>
      <c r="P21" s="181"/>
      <c r="Q21" s="181"/>
      <c r="R21" s="181"/>
      <c r="S21" s="181"/>
      <c r="T21" s="181"/>
      <c r="U21" s="181"/>
    </row>
    <row r="22" spans="1:15" ht="18" customHeight="1">
      <c r="A22" s="209"/>
      <c r="B22" s="208"/>
      <c r="C22" s="664" t="s">
        <v>225</v>
      </c>
      <c r="D22" s="664"/>
      <c r="E22" s="664"/>
      <c r="F22" s="664"/>
      <c r="G22" s="664"/>
      <c r="H22" s="664"/>
      <c r="I22" s="212">
        <v>905</v>
      </c>
      <c r="J22" s="214">
        <v>701</v>
      </c>
      <c r="K22" s="213">
        <v>0</v>
      </c>
      <c r="L22" s="212">
        <v>0</v>
      </c>
      <c r="M22" s="211">
        <v>110070.35561</v>
      </c>
      <c r="N22" s="211">
        <v>0</v>
      </c>
      <c r="O22" s="210">
        <v>395.8</v>
      </c>
    </row>
    <row r="23" spans="1:15" ht="18" customHeight="1">
      <c r="A23" s="209"/>
      <c r="B23" s="208"/>
      <c r="C23" s="207"/>
      <c r="D23" s="663" t="s">
        <v>887</v>
      </c>
      <c r="E23" s="663"/>
      <c r="F23" s="663"/>
      <c r="G23" s="663"/>
      <c r="H23" s="663"/>
      <c r="I23" s="203">
        <v>905</v>
      </c>
      <c r="J23" s="205">
        <v>701</v>
      </c>
      <c r="K23" s="204">
        <v>4200000</v>
      </c>
      <c r="L23" s="203">
        <v>0</v>
      </c>
      <c r="M23" s="202">
        <v>110070.35561</v>
      </c>
      <c r="N23" s="202">
        <v>0</v>
      </c>
      <c r="O23" s="201">
        <v>395.8</v>
      </c>
    </row>
    <row r="24" spans="1:15" ht="29.25" customHeight="1">
      <c r="A24" s="209"/>
      <c r="B24" s="208"/>
      <c r="C24" s="207"/>
      <c r="D24" s="206"/>
      <c r="E24" s="663" t="s">
        <v>866</v>
      </c>
      <c r="F24" s="663"/>
      <c r="G24" s="663"/>
      <c r="H24" s="663"/>
      <c r="I24" s="203">
        <v>905</v>
      </c>
      <c r="J24" s="205">
        <v>701</v>
      </c>
      <c r="K24" s="204">
        <v>4209900</v>
      </c>
      <c r="L24" s="203">
        <v>0</v>
      </c>
      <c r="M24" s="202">
        <v>110070.35561</v>
      </c>
      <c r="N24" s="202">
        <v>0</v>
      </c>
      <c r="O24" s="201">
        <v>395.8</v>
      </c>
    </row>
    <row r="25" spans="1:15" ht="17.25" customHeight="1">
      <c r="A25" s="209"/>
      <c r="B25" s="208"/>
      <c r="C25" s="207"/>
      <c r="D25" s="206"/>
      <c r="E25" s="206"/>
      <c r="F25" s="206"/>
      <c r="G25" s="661" t="s">
        <v>861</v>
      </c>
      <c r="H25" s="661"/>
      <c r="I25" s="203">
        <v>905</v>
      </c>
      <c r="J25" s="205">
        <v>701</v>
      </c>
      <c r="K25" s="204">
        <v>4209900</v>
      </c>
      <c r="L25" s="203">
        <v>1</v>
      </c>
      <c r="M25" s="202">
        <v>110070.35561</v>
      </c>
      <c r="N25" s="202">
        <v>0</v>
      </c>
      <c r="O25" s="201">
        <v>395.8</v>
      </c>
    </row>
    <row r="26" spans="1:15" ht="17.25" customHeight="1">
      <c r="A26" s="209"/>
      <c r="B26" s="208"/>
      <c r="C26" s="664" t="s">
        <v>224</v>
      </c>
      <c r="D26" s="664"/>
      <c r="E26" s="664"/>
      <c r="F26" s="664"/>
      <c r="G26" s="664"/>
      <c r="H26" s="664"/>
      <c r="I26" s="212">
        <v>905</v>
      </c>
      <c r="J26" s="214">
        <v>702</v>
      </c>
      <c r="K26" s="213">
        <v>0</v>
      </c>
      <c r="L26" s="212">
        <v>0</v>
      </c>
      <c r="M26" s="211">
        <v>41213.18022</v>
      </c>
      <c r="N26" s="211">
        <v>534.3975</v>
      </c>
      <c r="O26" s="210">
        <v>657.735</v>
      </c>
    </row>
    <row r="27" spans="1:15" ht="32.25" customHeight="1">
      <c r="A27" s="209"/>
      <c r="B27" s="208"/>
      <c r="C27" s="207"/>
      <c r="D27" s="663" t="s">
        <v>886</v>
      </c>
      <c r="E27" s="663"/>
      <c r="F27" s="663"/>
      <c r="G27" s="663"/>
      <c r="H27" s="663"/>
      <c r="I27" s="203">
        <v>905</v>
      </c>
      <c r="J27" s="205">
        <v>702</v>
      </c>
      <c r="K27" s="204">
        <v>4210000</v>
      </c>
      <c r="L27" s="203">
        <v>0</v>
      </c>
      <c r="M27" s="202">
        <v>33643.72171</v>
      </c>
      <c r="N27" s="202">
        <v>0</v>
      </c>
      <c r="O27" s="201">
        <v>641.235</v>
      </c>
    </row>
    <row r="28" spans="1:15" ht="32.25" customHeight="1">
      <c r="A28" s="209"/>
      <c r="B28" s="208"/>
      <c r="C28" s="207"/>
      <c r="D28" s="206"/>
      <c r="E28" s="663" t="s">
        <v>866</v>
      </c>
      <c r="F28" s="663"/>
      <c r="G28" s="663"/>
      <c r="H28" s="663"/>
      <c r="I28" s="203">
        <v>905</v>
      </c>
      <c r="J28" s="205">
        <v>702</v>
      </c>
      <c r="K28" s="204">
        <v>4219900</v>
      </c>
      <c r="L28" s="203">
        <v>0</v>
      </c>
      <c r="M28" s="202">
        <v>33643.72171</v>
      </c>
      <c r="N28" s="202">
        <v>0</v>
      </c>
      <c r="O28" s="201">
        <v>641.235</v>
      </c>
    </row>
    <row r="29" spans="1:15" ht="17.25" customHeight="1">
      <c r="A29" s="209"/>
      <c r="B29" s="208"/>
      <c r="C29" s="207"/>
      <c r="D29" s="206"/>
      <c r="E29" s="206"/>
      <c r="F29" s="206"/>
      <c r="G29" s="661" t="s">
        <v>861</v>
      </c>
      <c r="H29" s="661"/>
      <c r="I29" s="203">
        <v>905</v>
      </c>
      <c r="J29" s="205">
        <v>702</v>
      </c>
      <c r="K29" s="204">
        <v>4219900</v>
      </c>
      <c r="L29" s="203">
        <v>1</v>
      </c>
      <c r="M29" s="202">
        <v>33643.72171</v>
      </c>
      <c r="N29" s="202">
        <v>0</v>
      </c>
      <c r="O29" s="201">
        <v>641.235</v>
      </c>
    </row>
    <row r="30" spans="1:15" ht="17.25" customHeight="1">
      <c r="A30" s="209"/>
      <c r="B30" s="208"/>
      <c r="C30" s="207"/>
      <c r="D30" s="663" t="s">
        <v>884</v>
      </c>
      <c r="E30" s="663"/>
      <c r="F30" s="663"/>
      <c r="G30" s="663"/>
      <c r="H30" s="663"/>
      <c r="I30" s="203">
        <v>905</v>
      </c>
      <c r="J30" s="205">
        <v>702</v>
      </c>
      <c r="K30" s="204">
        <v>4230000</v>
      </c>
      <c r="L30" s="203">
        <v>0</v>
      </c>
      <c r="M30" s="202">
        <v>7448.03564</v>
      </c>
      <c r="N30" s="202">
        <v>534.3975</v>
      </c>
      <c r="O30" s="201">
        <v>16.5</v>
      </c>
    </row>
    <row r="31" spans="1:15" ht="32.25" customHeight="1">
      <c r="A31" s="209"/>
      <c r="B31" s="208"/>
      <c r="C31" s="207"/>
      <c r="D31" s="206"/>
      <c r="E31" s="663" t="s">
        <v>866</v>
      </c>
      <c r="F31" s="663"/>
      <c r="G31" s="663"/>
      <c r="H31" s="663"/>
      <c r="I31" s="203">
        <v>905</v>
      </c>
      <c r="J31" s="205">
        <v>702</v>
      </c>
      <c r="K31" s="204">
        <v>4239900</v>
      </c>
      <c r="L31" s="203">
        <v>0</v>
      </c>
      <c r="M31" s="202">
        <v>7448.03564</v>
      </c>
      <c r="N31" s="202">
        <v>534.3975</v>
      </c>
      <c r="O31" s="201">
        <v>16.5</v>
      </c>
    </row>
    <row r="32" spans="1:15" ht="17.25" customHeight="1">
      <c r="A32" s="209"/>
      <c r="B32" s="208"/>
      <c r="C32" s="207"/>
      <c r="D32" s="206"/>
      <c r="E32" s="206"/>
      <c r="F32" s="663" t="s">
        <v>485</v>
      </c>
      <c r="G32" s="663"/>
      <c r="H32" s="663"/>
      <c r="I32" s="203">
        <v>905</v>
      </c>
      <c r="J32" s="205">
        <v>702</v>
      </c>
      <c r="K32" s="204">
        <v>4239901</v>
      </c>
      <c r="L32" s="203">
        <v>0</v>
      </c>
      <c r="M32" s="202">
        <v>6156.94883</v>
      </c>
      <c r="N32" s="202">
        <v>534.3975</v>
      </c>
      <c r="O32" s="201">
        <v>0</v>
      </c>
    </row>
    <row r="33" spans="1:15" ht="17.25" customHeight="1">
      <c r="A33" s="209"/>
      <c r="B33" s="208"/>
      <c r="C33" s="207"/>
      <c r="D33" s="206"/>
      <c r="E33" s="206"/>
      <c r="F33" s="206"/>
      <c r="G33" s="661" t="s">
        <v>861</v>
      </c>
      <c r="H33" s="661"/>
      <c r="I33" s="203">
        <v>905</v>
      </c>
      <c r="J33" s="205">
        <v>702</v>
      </c>
      <c r="K33" s="204">
        <v>4239901</v>
      </c>
      <c r="L33" s="203">
        <v>1</v>
      </c>
      <c r="M33" s="202">
        <v>6156.94883</v>
      </c>
      <c r="N33" s="202">
        <v>534.3975</v>
      </c>
      <c r="O33" s="201">
        <v>0</v>
      </c>
    </row>
    <row r="34" spans="1:15" ht="32.25" customHeight="1">
      <c r="A34" s="209"/>
      <c r="B34" s="208"/>
      <c r="C34" s="207"/>
      <c r="D34" s="206"/>
      <c r="E34" s="206"/>
      <c r="F34" s="663" t="s">
        <v>484</v>
      </c>
      <c r="G34" s="663"/>
      <c r="H34" s="663"/>
      <c r="I34" s="203">
        <v>905</v>
      </c>
      <c r="J34" s="205">
        <v>702</v>
      </c>
      <c r="K34" s="204">
        <v>4239902</v>
      </c>
      <c r="L34" s="203">
        <v>0</v>
      </c>
      <c r="M34" s="202">
        <v>1291.08681</v>
      </c>
      <c r="N34" s="202">
        <v>0</v>
      </c>
      <c r="O34" s="201">
        <v>16.5</v>
      </c>
    </row>
    <row r="35" spans="1:15" ht="17.25" customHeight="1">
      <c r="A35" s="209"/>
      <c r="B35" s="208"/>
      <c r="C35" s="207"/>
      <c r="D35" s="206"/>
      <c r="E35" s="206"/>
      <c r="F35" s="206"/>
      <c r="G35" s="661" t="s">
        <v>861</v>
      </c>
      <c r="H35" s="661"/>
      <c r="I35" s="203">
        <v>905</v>
      </c>
      <c r="J35" s="205">
        <v>702</v>
      </c>
      <c r="K35" s="204">
        <v>4239902</v>
      </c>
      <c r="L35" s="203">
        <v>1</v>
      </c>
      <c r="M35" s="202">
        <v>1291.08681</v>
      </c>
      <c r="N35" s="202">
        <v>0</v>
      </c>
      <c r="O35" s="201">
        <v>16.5</v>
      </c>
    </row>
    <row r="36" spans="1:15" ht="17.25" customHeight="1">
      <c r="A36" s="209"/>
      <c r="B36" s="208"/>
      <c r="C36" s="207"/>
      <c r="D36" s="663" t="s">
        <v>481</v>
      </c>
      <c r="E36" s="663"/>
      <c r="F36" s="663"/>
      <c r="G36" s="663"/>
      <c r="H36" s="663"/>
      <c r="I36" s="203">
        <v>905</v>
      </c>
      <c r="J36" s="205">
        <v>702</v>
      </c>
      <c r="K36" s="204">
        <v>4240000</v>
      </c>
      <c r="L36" s="203">
        <v>0</v>
      </c>
      <c r="M36" s="202">
        <v>121.42286999999999</v>
      </c>
      <c r="N36" s="202">
        <v>0</v>
      </c>
      <c r="O36" s="201">
        <v>0</v>
      </c>
    </row>
    <row r="37" spans="1:15" ht="32.25" customHeight="1">
      <c r="A37" s="209"/>
      <c r="B37" s="208"/>
      <c r="C37" s="207"/>
      <c r="D37" s="206"/>
      <c r="E37" s="663" t="s">
        <v>866</v>
      </c>
      <c r="F37" s="663"/>
      <c r="G37" s="663"/>
      <c r="H37" s="663"/>
      <c r="I37" s="203">
        <v>905</v>
      </c>
      <c r="J37" s="205">
        <v>702</v>
      </c>
      <c r="K37" s="204">
        <v>4249900</v>
      </c>
      <c r="L37" s="203">
        <v>0</v>
      </c>
      <c r="M37" s="202">
        <v>121.42286999999999</v>
      </c>
      <c r="N37" s="202">
        <v>0</v>
      </c>
      <c r="O37" s="201">
        <v>0</v>
      </c>
    </row>
    <row r="38" spans="1:15" ht="15.75" customHeight="1">
      <c r="A38" s="209"/>
      <c r="B38" s="208"/>
      <c r="C38" s="207"/>
      <c r="D38" s="206"/>
      <c r="E38" s="206"/>
      <c r="F38" s="206"/>
      <c r="G38" s="661" t="s">
        <v>861</v>
      </c>
      <c r="H38" s="661"/>
      <c r="I38" s="203">
        <v>905</v>
      </c>
      <c r="J38" s="205">
        <v>702</v>
      </c>
      <c r="K38" s="204">
        <v>4249900</v>
      </c>
      <c r="L38" s="203">
        <v>1</v>
      </c>
      <c r="M38" s="202">
        <v>121.42286999999999</v>
      </c>
      <c r="N38" s="202">
        <v>0</v>
      </c>
      <c r="O38" s="201">
        <v>0</v>
      </c>
    </row>
    <row r="39" spans="1:15" ht="15.75" customHeight="1">
      <c r="A39" s="209"/>
      <c r="B39" s="208"/>
      <c r="C39" s="664" t="s">
        <v>220</v>
      </c>
      <c r="D39" s="664"/>
      <c r="E39" s="664"/>
      <c r="F39" s="664"/>
      <c r="G39" s="664"/>
      <c r="H39" s="664"/>
      <c r="I39" s="212">
        <v>905</v>
      </c>
      <c r="J39" s="214">
        <v>801</v>
      </c>
      <c r="K39" s="213">
        <v>0</v>
      </c>
      <c r="L39" s="212">
        <v>0</v>
      </c>
      <c r="M39" s="211">
        <v>4922.27614</v>
      </c>
      <c r="N39" s="211">
        <v>496.89977999999996</v>
      </c>
      <c r="O39" s="210">
        <v>545.28496</v>
      </c>
    </row>
    <row r="40" spans="1:15" ht="30.75" customHeight="1">
      <c r="A40" s="209"/>
      <c r="B40" s="208"/>
      <c r="C40" s="207"/>
      <c r="D40" s="663" t="s">
        <v>881</v>
      </c>
      <c r="E40" s="663"/>
      <c r="F40" s="663"/>
      <c r="G40" s="663"/>
      <c r="H40" s="663"/>
      <c r="I40" s="203">
        <v>905</v>
      </c>
      <c r="J40" s="205">
        <v>801</v>
      </c>
      <c r="K40" s="204">
        <v>4400000</v>
      </c>
      <c r="L40" s="203">
        <v>0</v>
      </c>
      <c r="M40" s="202">
        <v>4804.61582</v>
      </c>
      <c r="N40" s="202">
        <v>486.09677999999997</v>
      </c>
      <c r="O40" s="201">
        <v>545.28496</v>
      </c>
    </row>
    <row r="41" spans="1:15" ht="30.75" customHeight="1">
      <c r="A41" s="209"/>
      <c r="B41" s="208"/>
      <c r="C41" s="207"/>
      <c r="D41" s="206"/>
      <c r="E41" s="663" t="s">
        <v>866</v>
      </c>
      <c r="F41" s="663"/>
      <c r="G41" s="663"/>
      <c r="H41" s="663"/>
      <c r="I41" s="203">
        <v>905</v>
      </c>
      <c r="J41" s="205">
        <v>801</v>
      </c>
      <c r="K41" s="204">
        <v>4409900</v>
      </c>
      <c r="L41" s="203">
        <v>0</v>
      </c>
      <c r="M41" s="202">
        <v>4804.61582</v>
      </c>
      <c r="N41" s="202">
        <v>486.09677999999997</v>
      </c>
      <c r="O41" s="201">
        <v>545.28496</v>
      </c>
    </row>
    <row r="42" spans="1:15" ht="27.75" customHeight="1">
      <c r="A42" s="209"/>
      <c r="B42" s="208"/>
      <c r="C42" s="207"/>
      <c r="D42" s="206"/>
      <c r="E42" s="206"/>
      <c r="F42" s="663" t="s">
        <v>340</v>
      </c>
      <c r="G42" s="663"/>
      <c r="H42" s="663"/>
      <c r="I42" s="203">
        <v>905</v>
      </c>
      <c r="J42" s="205">
        <v>801</v>
      </c>
      <c r="K42" s="204">
        <v>4409901</v>
      </c>
      <c r="L42" s="203">
        <v>0</v>
      </c>
      <c r="M42" s="202">
        <v>2570.36834</v>
      </c>
      <c r="N42" s="202">
        <v>157.19183999999998</v>
      </c>
      <c r="O42" s="201">
        <v>527.38576</v>
      </c>
    </row>
    <row r="43" spans="1:15" ht="17.25" customHeight="1">
      <c r="A43" s="209"/>
      <c r="B43" s="208"/>
      <c r="C43" s="207"/>
      <c r="D43" s="206"/>
      <c r="E43" s="206"/>
      <c r="F43" s="206"/>
      <c r="G43" s="661" t="s">
        <v>861</v>
      </c>
      <c r="H43" s="661"/>
      <c r="I43" s="203">
        <v>905</v>
      </c>
      <c r="J43" s="205">
        <v>801</v>
      </c>
      <c r="K43" s="204">
        <v>4409901</v>
      </c>
      <c r="L43" s="203">
        <v>1</v>
      </c>
      <c r="M43" s="202">
        <v>2570.36834</v>
      </c>
      <c r="N43" s="202">
        <v>157.19183999999998</v>
      </c>
      <c r="O43" s="201">
        <v>527.38576</v>
      </c>
    </row>
    <row r="44" spans="1:15" ht="28.5" customHeight="1">
      <c r="A44" s="209"/>
      <c r="B44" s="208"/>
      <c r="C44" s="207"/>
      <c r="D44" s="206"/>
      <c r="E44" s="206"/>
      <c r="F44" s="663" t="s">
        <v>339</v>
      </c>
      <c r="G44" s="663"/>
      <c r="H44" s="663"/>
      <c r="I44" s="203">
        <v>905</v>
      </c>
      <c r="J44" s="205">
        <v>801</v>
      </c>
      <c r="K44" s="204">
        <v>4409902</v>
      </c>
      <c r="L44" s="203">
        <v>0</v>
      </c>
      <c r="M44" s="202">
        <v>1018.1119699999999</v>
      </c>
      <c r="N44" s="202">
        <v>248.41674</v>
      </c>
      <c r="O44" s="201">
        <v>17.8992</v>
      </c>
    </row>
    <row r="45" spans="1:15" ht="17.25" customHeight="1">
      <c r="A45" s="209"/>
      <c r="B45" s="208"/>
      <c r="C45" s="207"/>
      <c r="D45" s="206"/>
      <c r="E45" s="206"/>
      <c r="F45" s="206"/>
      <c r="G45" s="661" t="s">
        <v>861</v>
      </c>
      <c r="H45" s="661"/>
      <c r="I45" s="203">
        <v>905</v>
      </c>
      <c r="J45" s="205">
        <v>801</v>
      </c>
      <c r="K45" s="204">
        <v>4409902</v>
      </c>
      <c r="L45" s="203">
        <v>1</v>
      </c>
      <c r="M45" s="202">
        <v>1018.1119699999999</v>
      </c>
      <c r="N45" s="202">
        <v>248.41674</v>
      </c>
      <c r="O45" s="201">
        <v>17.8992</v>
      </c>
    </row>
    <row r="46" spans="1:15" ht="29.25" customHeight="1">
      <c r="A46" s="209"/>
      <c r="B46" s="208"/>
      <c r="C46" s="207"/>
      <c r="D46" s="206"/>
      <c r="E46" s="206"/>
      <c r="F46" s="663" t="s">
        <v>338</v>
      </c>
      <c r="G46" s="663"/>
      <c r="H46" s="663"/>
      <c r="I46" s="203">
        <v>905</v>
      </c>
      <c r="J46" s="205">
        <v>801</v>
      </c>
      <c r="K46" s="204">
        <v>4409903</v>
      </c>
      <c r="L46" s="203">
        <v>0</v>
      </c>
      <c r="M46" s="202">
        <v>459.85</v>
      </c>
      <c r="N46" s="202">
        <v>0</v>
      </c>
      <c r="O46" s="201">
        <v>0</v>
      </c>
    </row>
    <row r="47" spans="1:15" ht="17.25" customHeight="1">
      <c r="A47" s="209"/>
      <c r="B47" s="208"/>
      <c r="C47" s="207"/>
      <c r="D47" s="206"/>
      <c r="E47" s="206"/>
      <c r="F47" s="206"/>
      <c r="G47" s="661" t="s">
        <v>861</v>
      </c>
      <c r="H47" s="661"/>
      <c r="I47" s="203">
        <v>905</v>
      </c>
      <c r="J47" s="205">
        <v>801</v>
      </c>
      <c r="K47" s="204">
        <v>4409903</v>
      </c>
      <c r="L47" s="203">
        <v>1</v>
      </c>
      <c r="M47" s="202">
        <v>459.85</v>
      </c>
      <c r="N47" s="202">
        <v>0</v>
      </c>
      <c r="O47" s="201">
        <v>0</v>
      </c>
    </row>
    <row r="48" spans="1:15" ht="30" customHeight="1">
      <c r="A48" s="209"/>
      <c r="B48" s="208"/>
      <c r="C48" s="207"/>
      <c r="D48" s="206"/>
      <c r="E48" s="206"/>
      <c r="F48" s="663" t="s">
        <v>337</v>
      </c>
      <c r="G48" s="663"/>
      <c r="H48" s="663"/>
      <c r="I48" s="203">
        <v>905</v>
      </c>
      <c r="J48" s="205">
        <v>801</v>
      </c>
      <c r="K48" s="204">
        <v>4409904</v>
      </c>
      <c r="L48" s="203">
        <v>0</v>
      </c>
      <c r="M48" s="202">
        <v>495.57610999999997</v>
      </c>
      <c r="N48" s="202">
        <v>80.48819999999999</v>
      </c>
      <c r="O48" s="201">
        <v>0</v>
      </c>
    </row>
    <row r="49" spans="1:15" ht="14.25" customHeight="1">
      <c r="A49" s="209"/>
      <c r="B49" s="208"/>
      <c r="C49" s="207"/>
      <c r="D49" s="206"/>
      <c r="E49" s="206"/>
      <c r="F49" s="206"/>
      <c r="G49" s="661" t="s">
        <v>861</v>
      </c>
      <c r="H49" s="661"/>
      <c r="I49" s="203">
        <v>905</v>
      </c>
      <c r="J49" s="205">
        <v>801</v>
      </c>
      <c r="K49" s="204">
        <v>4409904</v>
      </c>
      <c r="L49" s="203">
        <v>1</v>
      </c>
      <c r="M49" s="202">
        <v>495.57610999999997</v>
      </c>
      <c r="N49" s="202">
        <v>80.48819999999999</v>
      </c>
      <c r="O49" s="201">
        <v>0</v>
      </c>
    </row>
    <row r="50" spans="1:15" ht="32.25" customHeight="1">
      <c r="A50" s="209"/>
      <c r="B50" s="208"/>
      <c r="C50" s="207"/>
      <c r="D50" s="206"/>
      <c r="E50" s="206"/>
      <c r="F50" s="663" t="s">
        <v>336</v>
      </c>
      <c r="G50" s="663"/>
      <c r="H50" s="663"/>
      <c r="I50" s="203">
        <v>905</v>
      </c>
      <c r="J50" s="205">
        <v>801</v>
      </c>
      <c r="K50" s="204">
        <v>4409905</v>
      </c>
      <c r="L50" s="203">
        <v>0</v>
      </c>
      <c r="M50" s="202">
        <v>260.7094</v>
      </c>
      <c r="N50" s="202">
        <v>0</v>
      </c>
      <c r="O50" s="201">
        <v>0</v>
      </c>
    </row>
    <row r="51" spans="1:15" ht="17.25" customHeight="1">
      <c r="A51" s="209"/>
      <c r="B51" s="208"/>
      <c r="C51" s="207"/>
      <c r="D51" s="206"/>
      <c r="E51" s="206"/>
      <c r="F51" s="206"/>
      <c r="G51" s="661" t="s">
        <v>861</v>
      </c>
      <c r="H51" s="661"/>
      <c r="I51" s="203">
        <v>905</v>
      </c>
      <c r="J51" s="205">
        <v>801</v>
      </c>
      <c r="K51" s="204">
        <v>4409905</v>
      </c>
      <c r="L51" s="203">
        <v>1</v>
      </c>
      <c r="M51" s="202">
        <v>260.7094</v>
      </c>
      <c r="N51" s="202">
        <v>0</v>
      </c>
      <c r="O51" s="201">
        <v>0</v>
      </c>
    </row>
    <row r="52" spans="1:15" ht="17.25" customHeight="1">
      <c r="A52" s="209"/>
      <c r="B52" s="208"/>
      <c r="C52" s="207"/>
      <c r="D52" s="663" t="s">
        <v>879</v>
      </c>
      <c r="E52" s="663"/>
      <c r="F52" s="663"/>
      <c r="G52" s="663"/>
      <c r="H52" s="663"/>
      <c r="I52" s="203">
        <v>905</v>
      </c>
      <c r="J52" s="205">
        <v>801</v>
      </c>
      <c r="K52" s="204">
        <v>4420000</v>
      </c>
      <c r="L52" s="203">
        <v>0</v>
      </c>
      <c r="M52" s="202">
        <v>117.66032000000001</v>
      </c>
      <c r="N52" s="202">
        <v>10.803</v>
      </c>
      <c r="O52" s="201">
        <v>0</v>
      </c>
    </row>
    <row r="53" spans="1:15" ht="28.5" customHeight="1">
      <c r="A53" s="209"/>
      <c r="B53" s="208"/>
      <c r="C53" s="207"/>
      <c r="D53" s="206"/>
      <c r="E53" s="663" t="s">
        <v>866</v>
      </c>
      <c r="F53" s="663"/>
      <c r="G53" s="663"/>
      <c r="H53" s="663"/>
      <c r="I53" s="203">
        <v>905</v>
      </c>
      <c r="J53" s="205">
        <v>801</v>
      </c>
      <c r="K53" s="204">
        <v>4429900</v>
      </c>
      <c r="L53" s="203">
        <v>0</v>
      </c>
      <c r="M53" s="202">
        <v>117.66032000000001</v>
      </c>
      <c r="N53" s="202">
        <v>10.803</v>
      </c>
      <c r="O53" s="201">
        <v>0</v>
      </c>
    </row>
    <row r="54" spans="1:15" ht="16.5" customHeight="1">
      <c r="A54" s="209"/>
      <c r="B54" s="208"/>
      <c r="C54" s="207"/>
      <c r="D54" s="206"/>
      <c r="E54" s="206"/>
      <c r="F54" s="206"/>
      <c r="G54" s="661" t="s">
        <v>861</v>
      </c>
      <c r="H54" s="661"/>
      <c r="I54" s="203">
        <v>905</v>
      </c>
      <c r="J54" s="205">
        <v>801</v>
      </c>
      <c r="K54" s="204">
        <v>4429900</v>
      </c>
      <c r="L54" s="203">
        <v>1</v>
      </c>
      <c r="M54" s="202">
        <v>117.66032000000001</v>
      </c>
      <c r="N54" s="202">
        <v>10.803</v>
      </c>
      <c r="O54" s="201">
        <v>0</v>
      </c>
    </row>
    <row r="55" spans="1:15" ht="16.5" customHeight="1">
      <c r="A55" s="209"/>
      <c r="B55" s="208"/>
      <c r="C55" s="664" t="s">
        <v>217</v>
      </c>
      <c r="D55" s="664"/>
      <c r="E55" s="664"/>
      <c r="F55" s="664"/>
      <c r="G55" s="664"/>
      <c r="H55" s="664"/>
      <c r="I55" s="212">
        <v>905</v>
      </c>
      <c r="J55" s="214">
        <v>901</v>
      </c>
      <c r="K55" s="213">
        <v>0</v>
      </c>
      <c r="L55" s="212">
        <v>0</v>
      </c>
      <c r="M55" s="211">
        <v>42447.55208000001</v>
      </c>
      <c r="N55" s="211">
        <v>21340.952</v>
      </c>
      <c r="O55" s="210">
        <v>1503.1266200000005</v>
      </c>
    </row>
    <row r="56" spans="1:15" ht="16.5" customHeight="1">
      <c r="A56" s="209"/>
      <c r="B56" s="208"/>
      <c r="C56" s="207"/>
      <c r="D56" s="663" t="s">
        <v>874</v>
      </c>
      <c r="E56" s="663"/>
      <c r="F56" s="663"/>
      <c r="G56" s="663"/>
      <c r="H56" s="663"/>
      <c r="I56" s="203">
        <v>905</v>
      </c>
      <c r="J56" s="205">
        <v>901</v>
      </c>
      <c r="K56" s="204">
        <v>4700000</v>
      </c>
      <c r="L56" s="203">
        <v>0</v>
      </c>
      <c r="M56" s="202">
        <v>37263.191060000005</v>
      </c>
      <c r="N56" s="202">
        <v>18940</v>
      </c>
      <c r="O56" s="201">
        <v>1301.1266200000005</v>
      </c>
    </row>
    <row r="57" spans="1:15" ht="32.25" customHeight="1">
      <c r="A57" s="209"/>
      <c r="B57" s="208"/>
      <c r="C57" s="207"/>
      <c r="D57" s="206"/>
      <c r="E57" s="663" t="s">
        <v>866</v>
      </c>
      <c r="F57" s="663"/>
      <c r="G57" s="663"/>
      <c r="H57" s="663"/>
      <c r="I57" s="203">
        <v>905</v>
      </c>
      <c r="J57" s="205">
        <v>901</v>
      </c>
      <c r="K57" s="204">
        <v>4709900</v>
      </c>
      <c r="L57" s="203">
        <v>0</v>
      </c>
      <c r="M57" s="202">
        <v>37263.191060000005</v>
      </c>
      <c r="N57" s="202">
        <v>18940</v>
      </c>
      <c r="O57" s="201">
        <v>1301.1266200000005</v>
      </c>
    </row>
    <row r="58" spans="1:15" ht="17.25" customHeight="1">
      <c r="A58" s="209"/>
      <c r="B58" s="208"/>
      <c r="C58" s="207"/>
      <c r="D58" s="206"/>
      <c r="E58" s="206"/>
      <c r="F58" s="206"/>
      <c r="G58" s="661" t="s">
        <v>861</v>
      </c>
      <c r="H58" s="661"/>
      <c r="I58" s="203">
        <v>905</v>
      </c>
      <c r="J58" s="205">
        <v>901</v>
      </c>
      <c r="K58" s="204">
        <v>4709900</v>
      </c>
      <c r="L58" s="203">
        <v>1</v>
      </c>
      <c r="M58" s="202">
        <v>37263.191060000005</v>
      </c>
      <c r="N58" s="202">
        <v>18940</v>
      </c>
      <c r="O58" s="201">
        <v>1301.1266200000005</v>
      </c>
    </row>
    <row r="59" spans="1:15" ht="17.25" customHeight="1">
      <c r="A59" s="209"/>
      <c r="B59" s="208"/>
      <c r="C59" s="207"/>
      <c r="D59" s="663" t="s">
        <v>872</v>
      </c>
      <c r="E59" s="663"/>
      <c r="F59" s="663"/>
      <c r="G59" s="663"/>
      <c r="H59" s="663"/>
      <c r="I59" s="203">
        <v>905</v>
      </c>
      <c r="J59" s="205">
        <v>901</v>
      </c>
      <c r="K59" s="204">
        <v>4760000</v>
      </c>
      <c r="L59" s="203">
        <v>0</v>
      </c>
      <c r="M59" s="202">
        <v>5184.361019999999</v>
      </c>
      <c r="N59" s="202">
        <v>2400.952</v>
      </c>
      <c r="O59" s="201">
        <v>202</v>
      </c>
    </row>
    <row r="60" spans="1:15" ht="17.25" customHeight="1">
      <c r="A60" s="209"/>
      <c r="B60" s="208"/>
      <c r="C60" s="207"/>
      <c r="D60" s="206"/>
      <c r="E60" s="663" t="s">
        <v>866</v>
      </c>
      <c r="F60" s="663"/>
      <c r="G60" s="663"/>
      <c r="H60" s="663"/>
      <c r="I60" s="203">
        <v>905</v>
      </c>
      <c r="J60" s="205">
        <v>901</v>
      </c>
      <c r="K60" s="204">
        <v>4769900</v>
      </c>
      <c r="L60" s="203">
        <v>0</v>
      </c>
      <c r="M60" s="202">
        <v>5184.361019999999</v>
      </c>
      <c r="N60" s="202">
        <v>2400.952</v>
      </c>
      <c r="O60" s="201">
        <v>202</v>
      </c>
    </row>
    <row r="61" spans="1:15" ht="18" customHeight="1">
      <c r="A61" s="209"/>
      <c r="B61" s="208"/>
      <c r="C61" s="207"/>
      <c r="D61" s="206"/>
      <c r="E61" s="206"/>
      <c r="F61" s="206"/>
      <c r="G61" s="661" t="s">
        <v>861</v>
      </c>
      <c r="H61" s="661"/>
      <c r="I61" s="203">
        <v>905</v>
      </c>
      <c r="J61" s="205">
        <v>901</v>
      </c>
      <c r="K61" s="204">
        <v>4769900</v>
      </c>
      <c r="L61" s="203">
        <v>1</v>
      </c>
      <c r="M61" s="202">
        <v>5184.361019999999</v>
      </c>
      <c r="N61" s="202">
        <v>2400.952</v>
      </c>
      <c r="O61" s="201">
        <v>202</v>
      </c>
    </row>
    <row r="62" spans="1:15" ht="18" customHeight="1">
      <c r="A62" s="209"/>
      <c r="B62" s="208"/>
      <c r="C62" s="664" t="s">
        <v>216</v>
      </c>
      <c r="D62" s="664"/>
      <c r="E62" s="664"/>
      <c r="F62" s="664"/>
      <c r="G62" s="664"/>
      <c r="H62" s="664"/>
      <c r="I62" s="212">
        <v>905</v>
      </c>
      <c r="J62" s="214">
        <v>902</v>
      </c>
      <c r="K62" s="213">
        <v>0</v>
      </c>
      <c r="L62" s="212">
        <v>0</v>
      </c>
      <c r="M62" s="211">
        <v>62078.73248</v>
      </c>
      <c r="N62" s="211">
        <v>28789.479600000002</v>
      </c>
      <c r="O62" s="210">
        <v>4396.705839999999</v>
      </c>
    </row>
    <row r="63" spans="1:15" ht="18" customHeight="1">
      <c r="A63" s="209"/>
      <c r="B63" s="208"/>
      <c r="C63" s="207"/>
      <c r="D63" s="663" t="s">
        <v>874</v>
      </c>
      <c r="E63" s="663"/>
      <c r="F63" s="663"/>
      <c r="G63" s="663"/>
      <c r="H63" s="663"/>
      <c r="I63" s="203">
        <v>905</v>
      </c>
      <c r="J63" s="205">
        <v>902</v>
      </c>
      <c r="K63" s="204">
        <v>4700000</v>
      </c>
      <c r="L63" s="203">
        <v>0</v>
      </c>
      <c r="M63" s="202">
        <v>13150</v>
      </c>
      <c r="N63" s="202">
        <v>5851.664</v>
      </c>
      <c r="O63" s="201">
        <v>1038</v>
      </c>
    </row>
    <row r="64" spans="1:15" ht="27.75" customHeight="1">
      <c r="A64" s="209"/>
      <c r="B64" s="208"/>
      <c r="C64" s="207"/>
      <c r="D64" s="206"/>
      <c r="E64" s="663" t="s">
        <v>866</v>
      </c>
      <c r="F64" s="663"/>
      <c r="G64" s="663"/>
      <c r="H64" s="663"/>
      <c r="I64" s="203">
        <v>905</v>
      </c>
      <c r="J64" s="205">
        <v>902</v>
      </c>
      <c r="K64" s="204">
        <v>4709900</v>
      </c>
      <c r="L64" s="203">
        <v>0</v>
      </c>
      <c r="M64" s="202">
        <v>13150</v>
      </c>
      <c r="N64" s="202">
        <v>5851.664</v>
      </c>
      <c r="O64" s="201">
        <v>1038</v>
      </c>
    </row>
    <row r="65" spans="1:15" ht="17.25" customHeight="1">
      <c r="A65" s="209"/>
      <c r="B65" s="208"/>
      <c r="C65" s="207"/>
      <c r="D65" s="206"/>
      <c r="E65" s="206"/>
      <c r="F65" s="206"/>
      <c r="G65" s="661" t="s">
        <v>861</v>
      </c>
      <c r="H65" s="661"/>
      <c r="I65" s="203">
        <v>905</v>
      </c>
      <c r="J65" s="205">
        <v>902</v>
      </c>
      <c r="K65" s="204">
        <v>4709900</v>
      </c>
      <c r="L65" s="203">
        <v>1</v>
      </c>
      <c r="M65" s="202">
        <v>12200</v>
      </c>
      <c r="N65" s="202">
        <v>5400</v>
      </c>
      <c r="O65" s="201">
        <v>1000</v>
      </c>
    </row>
    <row r="66" spans="1:15" ht="17.25" customHeight="1">
      <c r="A66" s="209"/>
      <c r="B66" s="208"/>
      <c r="C66" s="207"/>
      <c r="D66" s="206"/>
      <c r="E66" s="206"/>
      <c r="F66" s="663" t="s">
        <v>332</v>
      </c>
      <c r="G66" s="663"/>
      <c r="H66" s="663"/>
      <c r="I66" s="203">
        <v>905</v>
      </c>
      <c r="J66" s="205">
        <v>902</v>
      </c>
      <c r="K66" s="204">
        <v>4709906</v>
      </c>
      <c r="L66" s="203">
        <v>0</v>
      </c>
      <c r="M66" s="202">
        <v>950</v>
      </c>
      <c r="N66" s="202">
        <v>451.664</v>
      </c>
      <c r="O66" s="201">
        <v>38</v>
      </c>
    </row>
    <row r="67" spans="1:15" ht="14.25" customHeight="1">
      <c r="A67" s="209"/>
      <c r="B67" s="208"/>
      <c r="C67" s="207"/>
      <c r="D67" s="206"/>
      <c r="E67" s="206"/>
      <c r="F67" s="206"/>
      <c r="G67" s="661" t="s">
        <v>861</v>
      </c>
      <c r="H67" s="661"/>
      <c r="I67" s="203">
        <v>905</v>
      </c>
      <c r="J67" s="205">
        <v>902</v>
      </c>
      <c r="K67" s="204">
        <v>4709906</v>
      </c>
      <c r="L67" s="203">
        <v>1</v>
      </c>
      <c r="M67" s="202">
        <v>950</v>
      </c>
      <c r="N67" s="202">
        <v>451.664</v>
      </c>
      <c r="O67" s="201">
        <v>38</v>
      </c>
    </row>
    <row r="68" spans="1:15" ht="14.25" customHeight="1">
      <c r="A68" s="209"/>
      <c r="B68" s="208"/>
      <c r="C68" s="207"/>
      <c r="D68" s="663" t="s">
        <v>870</v>
      </c>
      <c r="E68" s="663"/>
      <c r="F68" s="663"/>
      <c r="G68" s="663"/>
      <c r="H68" s="663"/>
      <c r="I68" s="203">
        <v>905</v>
      </c>
      <c r="J68" s="205">
        <v>902</v>
      </c>
      <c r="K68" s="204">
        <v>4710000</v>
      </c>
      <c r="L68" s="203">
        <v>0</v>
      </c>
      <c r="M68" s="202">
        <v>48928.73248</v>
      </c>
      <c r="N68" s="202">
        <v>22937.8156</v>
      </c>
      <c r="O68" s="201">
        <v>3358.7058400000005</v>
      </c>
    </row>
    <row r="69" spans="1:15" ht="14.25" customHeight="1">
      <c r="A69" s="209"/>
      <c r="B69" s="208"/>
      <c r="C69" s="207"/>
      <c r="D69" s="206"/>
      <c r="E69" s="663" t="s">
        <v>866</v>
      </c>
      <c r="F69" s="663"/>
      <c r="G69" s="663"/>
      <c r="H69" s="663"/>
      <c r="I69" s="203">
        <v>905</v>
      </c>
      <c r="J69" s="205">
        <v>902</v>
      </c>
      <c r="K69" s="204">
        <v>4719900</v>
      </c>
      <c r="L69" s="203">
        <v>0</v>
      </c>
      <c r="M69" s="202">
        <v>48928.73248</v>
      </c>
      <c r="N69" s="202">
        <v>22937.8156</v>
      </c>
      <c r="O69" s="201">
        <v>3358.7058400000005</v>
      </c>
    </row>
    <row r="70" spans="1:15" ht="18" customHeight="1">
      <c r="A70" s="209"/>
      <c r="B70" s="208"/>
      <c r="C70" s="207"/>
      <c r="D70" s="206"/>
      <c r="E70" s="206"/>
      <c r="F70" s="206"/>
      <c r="G70" s="661" t="s">
        <v>861</v>
      </c>
      <c r="H70" s="661"/>
      <c r="I70" s="203">
        <v>905</v>
      </c>
      <c r="J70" s="205">
        <v>902</v>
      </c>
      <c r="K70" s="204">
        <v>4719900</v>
      </c>
      <c r="L70" s="203">
        <v>1</v>
      </c>
      <c r="M70" s="202">
        <v>48928.73248</v>
      </c>
      <c r="N70" s="202">
        <v>22937.8156</v>
      </c>
      <c r="O70" s="201">
        <v>3358.7058400000005</v>
      </c>
    </row>
    <row r="71" spans="1:15" ht="18" customHeight="1">
      <c r="A71" s="209"/>
      <c r="B71" s="208"/>
      <c r="C71" s="664" t="s">
        <v>214</v>
      </c>
      <c r="D71" s="664"/>
      <c r="E71" s="664"/>
      <c r="F71" s="664"/>
      <c r="G71" s="664"/>
      <c r="H71" s="664"/>
      <c r="I71" s="212">
        <v>905</v>
      </c>
      <c r="J71" s="214">
        <v>904</v>
      </c>
      <c r="K71" s="213">
        <v>0</v>
      </c>
      <c r="L71" s="212">
        <v>0</v>
      </c>
      <c r="M71" s="211">
        <v>1919.01513</v>
      </c>
      <c r="N71" s="211">
        <v>0</v>
      </c>
      <c r="O71" s="210">
        <v>196</v>
      </c>
    </row>
    <row r="72" spans="1:15" ht="18" customHeight="1">
      <c r="A72" s="209"/>
      <c r="B72" s="208"/>
      <c r="C72" s="207"/>
      <c r="D72" s="663" t="s">
        <v>328</v>
      </c>
      <c r="E72" s="663"/>
      <c r="F72" s="663"/>
      <c r="G72" s="663"/>
      <c r="H72" s="663"/>
      <c r="I72" s="203">
        <v>905</v>
      </c>
      <c r="J72" s="205">
        <v>904</v>
      </c>
      <c r="K72" s="204">
        <v>4770000</v>
      </c>
      <c r="L72" s="203">
        <v>0</v>
      </c>
      <c r="M72" s="202">
        <v>1919.01513</v>
      </c>
      <c r="N72" s="202">
        <v>0</v>
      </c>
      <c r="O72" s="201">
        <v>196</v>
      </c>
    </row>
    <row r="73" spans="1:15" ht="32.25" customHeight="1">
      <c r="A73" s="209"/>
      <c r="B73" s="208"/>
      <c r="C73" s="207"/>
      <c r="D73" s="206"/>
      <c r="E73" s="663" t="s">
        <v>866</v>
      </c>
      <c r="F73" s="663"/>
      <c r="G73" s="663"/>
      <c r="H73" s="663"/>
      <c r="I73" s="203">
        <v>905</v>
      </c>
      <c r="J73" s="205">
        <v>904</v>
      </c>
      <c r="K73" s="204">
        <v>4779900</v>
      </c>
      <c r="L73" s="203">
        <v>0</v>
      </c>
      <c r="M73" s="202">
        <v>1919.01513</v>
      </c>
      <c r="N73" s="202">
        <v>0</v>
      </c>
      <c r="O73" s="201">
        <v>196</v>
      </c>
    </row>
    <row r="74" spans="1:15" ht="18.75" customHeight="1">
      <c r="A74" s="209"/>
      <c r="B74" s="208"/>
      <c r="C74" s="207"/>
      <c r="D74" s="206"/>
      <c r="E74" s="206"/>
      <c r="F74" s="206"/>
      <c r="G74" s="661" t="s">
        <v>861</v>
      </c>
      <c r="H74" s="661"/>
      <c r="I74" s="203">
        <v>905</v>
      </c>
      <c r="J74" s="205">
        <v>904</v>
      </c>
      <c r="K74" s="204">
        <v>4779900</v>
      </c>
      <c r="L74" s="203">
        <v>1</v>
      </c>
      <c r="M74" s="202">
        <v>1919.01513</v>
      </c>
      <c r="N74" s="202">
        <v>0</v>
      </c>
      <c r="O74" s="201">
        <v>196</v>
      </c>
    </row>
    <row r="75" spans="1:15" ht="29.25" customHeight="1">
      <c r="A75" s="209"/>
      <c r="B75" s="208"/>
      <c r="C75" s="664" t="s">
        <v>212</v>
      </c>
      <c r="D75" s="664"/>
      <c r="E75" s="664"/>
      <c r="F75" s="664"/>
      <c r="G75" s="664"/>
      <c r="H75" s="664"/>
      <c r="I75" s="212">
        <v>905</v>
      </c>
      <c r="J75" s="214">
        <v>910</v>
      </c>
      <c r="K75" s="213">
        <v>0</v>
      </c>
      <c r="L75" s="212">
        <v>0</v>
      </c>
      <c r="M75" s="211">
        <v>8799.28583</v>
      </c>
      <c r="N75" s="211">
        <v>3030.5357799999997</v>
      </c>
      <c r="O75" s="210">
        <v>1136.27422</v>
      </c>
    </row>
    <row r="76" spans="1:15" ht="29.25" customHeight="1">
      <c r="A76" s="209"/>
      <c r="B76" s="208"/>
      <c r="C76" s="207"/>
      <c r="D76" s="663" t="s">
        <v>867</v>
      </c>
      <c r="E76" s="663"/>
      <c r="F76" s="663"/>
      <c r="G76" s="663"/>
      <c r="H76" s="663"/>
      <c r="I76" s="203">
        <v>905</v>
      </c>
      <c r="J76" s="205">
        <v>910</v>
      </c>
      <c r="K76" s="204">
        <v>4690000</v>
      </c>
      <c r="L76" s="203">
        <v>0</v>
      </c>
      <c r="M76" s="202">
        <v>8799.28583</v>
      </c>
      <c r="N76" s="202">
        <v>3030.5357799999997</v>
      </c>
      <c r="O76" s="201">
        <v>1136.27422</v>
      </c>
    </row>
    <row r="77" spans="1:15" ht="30.75" customHeight="1">
      <c r="A77" s="209"/>
      <c r="B77" s="208"/>
      <c r="C77" s="207"/>
      <c r="D77" s="206"/>
      <c r="E77" s="663" t="s">
        <v>866</v>
      </c>
      <c r="F77" s="663"/>
      <c r="G77" s="663"/>
      <c r="H77" s="663"/>
      <c r="I77" s="203">
        <v>905</v>
      </c>
      <c r="J77" s="205">
        <v>910</v>
      </c>
      <c r="K77" s="204">
        <v>4699900</v>
      </c>
      <c r="L77" s="203">
        <v>0</v>
      </c>
      <c r="M77" s="202">
        <v>8799.28583</v>
      </c>
      <c r="N77" s="202">
        <v>3030.5357799999997</v>
      </c>
      <c r="O77" s="201">
        <v>1136.27422</v>
      </c>
    </row>
    <row r="78" spans="1:15" ht="16.5" customHeight="1">
      <c r="A78" s="209"/>
      <c r="B78" s="208"/>
      <c r="C78" s="207"/>
      <c r="D78" s="206"/>
      <c r="E78" s="206"/>
      <c r="F78" s="206"/>
      <c r="G78" s="661" t="s">
        <v>861</v>
      </c>
      <c r="H78" s="661"/>
      <c r="I78" s="203">
        <v>905</v>
      </c>
      <c r="J78" s="205">
        <v>910</v>
      </c>
      <c r="K78" s="204">
        <v>4699900</v>
      </c>
      <c r="L78" s="203">
        <v>1</v>
      </c>
      <c r="M78" s="202">
        <v>8799.28583</v>
      </c>
      <c r="N78" s="202">
        <v>3030.5357799999997</v>
      </c>
      <c r="O78" s="201">
        <v>1136.27422</v>
      </c>
    </row>
    <row r="79" spans="1:15" ht="16.5" customHeight="1">
      <c r="A79" s="209"/>
      <c r="B79" s="208"/>
      <c r="C79" s="664" t="s">
        <v>209</v>
      </c>
      <c r="D79" s="664"/>
      <c r="E79" s="664"/>
      <c r="F79" s="664"/>
      <c r="G79" s="664"/>
      <c r="H79" s="664"/>
      <c r="I79" s="212">
        <v>905</v>
      </c>
      <c r="J79" s="214">
        <v>1002</v>
      </c>
      <c r="K79" s="213">
        <v>0</v>
      </c>
      <c r="L79" s="212">
        <v>0</v>
      </c>
      <c r="M79" s="211">
        <v>1600</v>
      </c>
      <c r="N79" s="211">
        <v>840</v>
      </c>
      <c r="O79" s="210">
        <v>50</v>
      </c>
    </row>
    <row r="80" spans="1:15" ht="16.5" customHeight="1">
      <c r="A80" s="209"/>
      <c r="B80" s="208"/>
      <c r="C80" s="207"/>
      <c r="D80" s="663" t="s">
        <v>313</v>
      </c>
      <c r="E80" s="663"/>
      <c r="F80" s="663"/>
      <c r="G80" s="663"/>
      <c r="H80" s="663"/>
      <c r="I80" s="203">
        <v>905</v>
      </c>
      <c r="J80" s="205">
        <v>1002</v>
      </c>
      <c r="K80" s="204">
        <v>5070000</v>
      </c>
      <c r="L80" s="203">
        <v>0</v>
      </c>
      <c r="M80" s="202">
        <v>1600</v>
      </c>
      <c r="N80" s="202">
        <v>840</v>
      </c>
      <c r="O80" s="201">
        <v>50</v>
      </c>
    </row>
    <row r="81" spans="1:15" ht="31.5" customHeight="1">
      <c r="A81" s="209"/>
      <c r="B81" s="208"/>
      <c r="C81" s="207"/>
      <c r="D81" s="206"/>
      <c r="E81" s="663" t="s">
        <v>866</v>
      </c>
      <c r="F81" s="663"/>
      <c r="G81" s="663"/>
      <c r="H81" s="663"/>
      <c r="I81" s="203">
        <v>905</v>
      </c>
      <c r="J81" s="205">
        <v>1002</v>
      </c>
      <c r="K81" s="204">
        <v>5079900</v>
      </c>
      <c r="L81" s="203">
        <v>0</v>
      </c>
      <c r="M81" s="202">
        <v>1600</v>
      </c>
      <c r="N81" s="202">
        <v>840</v>
      </c>
      <c r="O81" s="201">
        <v>50</v>
      </c>
    </row>
    <row r="82" spans="1:15" ht="26.25" customHeight="1">
      <c r="A82" s="209"/>
      <c r="B82" s="208"/>
      <c r="C82" s="207"/>
      <c r="D82" s="206"/>
      <c r="E82" s="206"/>
      <c r="F82" s="663" t="s">
        <v>312</v>
      </c>
      <c r="G82" s="663"/>
      <c r="H82" s="663"/>
      <c r="I82" s="203">
        <v>905</v>
      </c>
      <c r="J82" s="205">
        <v>1002</v>
      </c>
      <c r="K82" s="204">
        <v>5079901</v>
      </c>
      <c r="L82" s="203">
        <v>0</v>
      </c>
      <c r="M82" s="202">
        <v>1600</v>
      </c>
      <c r="N82" s="202">
        <v>840</v>
      </c>
      <c r="O82" s="201">
        <v>50</v>
      </c>
    </row>
    <row r="83" spans="1:15" ht="16.5" customHeight="1">
      <c r="A83" s="209"/>
      <c r="B83" s="208"/>
      <c r="C83" s="207"/>
      <c r="D83" s="206"/>
      <c r="E83" s="206"/>
      <c r="F83" s="206"/>
      <c r="G83" s="661" t="s">
        <v>861</v>
      </c>
      <c r="H83" s="661"/>
      <c r="I83" s="203">
        <v>905</v>
      </c>
      <c r="J83" s="205">
        <v>1002</v>
      </c>
      <c r="K83" s="204">
        <v>5079901</v>
      </c>
      <c r="L83" s="203">
        <v>1</v>
      </c>
      <c r="M83" s="202">
        <v>1600</v>
      </c>
      <c r="N83" s="202">
        <v>840</v>
      </c>
      <c r="O83" s="201">
        <v>50</v>
      </c>
    </row>
    <row r="84" spans="1:15" ht="30" customHeight="1">
      <c r="A84" s="220" t="s">
        <v>1493</v>
      </c>
      <c r="B84" s="662" t="s">
        <v>1326</v>
      </c>
      <c r="C84" s="662"/>
      <c r="D84" s="662"/>
      <c r="E84" s="662"/>
      <c r="F84" s="662"/>
      <c r="G84" s="662"/>
      <c r="H84" s="662"/>
      <c r="I84" s="217">
        <v>927</v>
      </c>
      <c r="J84" s="219">
        <v>0</v>
      </c>
      <c r="K84" s="218">
        <v>0</v>
      </c>
      <c r="L84" s="217">
        <v>0</v>
      </c>
      <c r="M84" s="216">
        <v>243.51347</v>
      </c>
      <c r="N84" s="216">
        <v>0</v>
      </c>
      <c r="O84" s="215">
        <v>0</v>
      </c>
    </row>
    <row r="85" spans="1:15" ht="15" customHeight="1">
      <c r="A85" s="209"/>
      <c r="B85" s="208"/>
      <c r="C85" s="664" t="s">
        <v>227</v>
      </c>
      <c r="D85" s="664"/>
      <c r="E85" s="664"/>
      <c r="F85" s="664"/>
      <c r="G85" s="664"/>
      <c r="H85" s="664"/>
      <c r="I85" s="212">
        <v>927</v>
      </c>
      <c r="J85" s="214">
        <v>503</v>
      </c>
      <c r="K85" s="213">
        <v>0</v>
      </c>
      <c r="L85" s="212">
        <v>0</v>
      </c>
      <c r="M85" s="211">
        <v>243.51347</v>
      </c>
      <c r="N85" s="211">
        <v>0</v>
      </c>
      <c r="O85" s="210">
        <v>0</v>
      </c>
    </row>
    <row r="86" spans="1:15" ht="15" customHeight="1">
      <c r="A86" s="209"/>
      <c r="B86" s="208"/>
      <c r="C86" s="207"/>
      <c r="D86" s="663" t="s">
        <v>227</v>
      </c>
      <c r="E86" s="663"/>
      <c r="F86" s="663"/>
      <c r="G86" s="663"/>
      <c r="H86" s="663"/>
      <c r="I86" s="203">
        <v>927</v>
      </c>
      <c r="J86" s="205">
        <v>503</v>
      </c>
      <c r="K86" s="204">
        <v>6000000</v>
      </c>
      <c r="L86" s="203">
        <v>0</v>
      </c>
      <c r="M86" s="202">
        <v>243.51347</v>
      </c>
      <c r="N86" s="202">
        <v>0</v>
      </c>
      <c r="O86" s="201">
        <v>0</v>
      </c>
    </row>
    <row r="87" spans="1:15" ht="27" customHeight="1">
      <c r="A87" s="209"/>
      <c r="B87" s="208"/>
      <c r="C87" s="207"/>
      <c r="D87" s="206"/>
      <c r="E87" s="663" t="s">
        <v>890</v>
      </c>
      <c r="F87" s="663"/>
      <c r="G87" s="663"/>
      <c r="H87" s="663"/>
      <c r="I87" s="203">
        <v>927</v>
      </c>
      <c r="J87" s="205">
        <v>503</v>
      </c>
      <c r="K87" s="204">
        <v>6000500</v>
      </c>
      <c r="L87" s="203">
        <v>0</v>
      </c>
      <c r="M87" s="202">
        <v>243.51347</v>
      </c>
      <c r="N87" s="202">
        <v>0</v>
      </c>
      <c r="O87" s="201">
        <v>0</v>
      </c>
    </row>
    <row r="88" spans="1:15" ht="15">
      <c r="A88" s="209"/>
      <c r="B88" s="208"/>
      <c r="C88" s="207"/>
      <c r="D88" s="206"/>
      <c r="E88" s="206"/>
      <c r="F88" s="663" t="s">
        <v>920</v>
      </c>
      <c r="G88" s="663"/>
      <c r="H88" s="663"/>
      <c r="I88" s="203">
        <v>927</v>
      </c>
      <c r="J88" s="205">
        <v>503</v>
      </c>
      <c r="K88" s="204">
        <v>6000511</v>
      </c>
      <c r="L88" s="203">
        <v>0</v>
      </c>
      <c r="M88" s="202">
        <v>243.51347</v>
      </c>
      <c r="N88" s="202">
        <v>0</v>
      </c>
      <c r="O88" s="201">
        <v>0</v>
      </c>
    </row>
    <row r="89" spans="1:15" ht="15">
      <c r="A89" s="209"/>
      <c r="B89" s="208"/>
      <c r="C89" s="207"/>
      <c r="D89" s="206"/>
      <c r="E89" s="206"/>
      <c r="F89" s="206"/>
      <c r="G89" s="661" t="s">
        <v>858</v>
      </c>
      <c r="H89" s="661"/>
      <c r="I89" s="203">
        <v>927</v>
      </c>
      <c r="J89" s="205">
        <v>503</v>
      </c>
      <c r="K89" s="204">
        <v>6000511</v>
      </c>
      <c r="L89" s="203">
        <v>500</v>
      </c>
      <c r="M89" s="202">
        <v>243.51347</v>
      </c>
      <c r="N89" s="202">
        <v>0</v>
      </c>
      <c r="O89" s="201">
        <v>0</v>
      </c>
    </row>
    <row r="90" spans="1:15" ht="15">
      <c r="A90" s="220" t="s">
        <v>1494</v>
      </c>
      <c r="B90" s="662" t="s">
        <v>907</v>
      </c>
      <c r="C90" s="662"/>
      <c r="D90" s="662"/>
      <c r="E90" s="662"/>
      <c r="F90" s="662"/>
      <c r="G90" s="662"/>
      <c r="H90" s="662"/>
      <c r="I90" s="217">
        <v>929</v>
      </c>
      <c r="J90" s="219">
        <v>0</v>
      </c>
      <c r="K90" s="218">
        <v>0</v>
      </c>
      <c r="L90" s="217">
        <v>0</v>
      </c>
      <c r="M90" s="216">
        <v>875.93846</v>
      </c>
      <c r="N90" s="216">
        <v>0</v>
      </c>
      <c r="O90" s="215">
        <v>0</v>
      </c>
    </row>
    <row r="91" spans="1:15" ht="15">
      <c r="A91" s="209"/>
      <c r="B91" s="208"/>
      <c r="C91" s="664" t="s">
        <v>841</v>
      </c>
      <c r="D91" s="664"/>
      <c r="E91" s="664"/>
      <c r="F91" s="664"/>
      <c r="G91" s="664"/>
      <c r="H91" s="664"/>
      <c r="I91" s="212">
        <v>929</v>
      </c>
      <c r="J91" s="214">
        <v>114</v>
      </c>
      <c r="K91" s="213">
        <v>0</v>
      </c>
      <c r="L91" s="212">
        <v>0</v>
      </c>
      <c r="M91" s="211">
        <v>875.93846</v>
      </c>
      <c r="N91" s="211">
        <v>0</v>
      </c>
      <c r="O91" s="210">
        <v>0</v>
      </c>
    </row>
    <row r="92" spans="1:15" ht="15">
      <c r="A92" s="209"/>
      <c r="B92" s="208"/>
      <c r="C92" s="207"/>
      <c r="D92" s="663" t="s">
        <v>903</v>
      </c>
      <c r="E92" s="663"/>
      <c r="F92" s="663"/>
      <c r="G92" s="663"/>
      <c r="H92" s="663"/>
      <c r="I92" s="203">
        <v>929</v>
      </c>
      <c r="J92" s="205">
        <v>114</v>
      </c>
      <c r="K92" s="204">
        <v>930000</v>
      </c>
      <c r="L92" s="203">
        <v>0</v>
      </c>
      <c r="M92" s="202">
        <v>875.93846</v>
      </c>
      <c r="N92" s="202">
        <v>0</v>
      </c>
      <c r="O92" s="201">
        <v>0</v>
      </c>
    </row>
    <row r="93" spans="1:15" ht="15">
      <c r="A93" s="209"/>
      <c r="B93" s="208"/>
      <c r="C93" s="207"/>
      <c r="D93" s="206"/>
      <c r="E93" s="663" t="s">
        <v>866</v>
      </c>
      <c r="F93" s="663"/>
      <c r="G93" s="663"/>
      <c r="H93" s="663"/>
      <c r="I93" s="203">
        <v>929</v>
      </c>
      <c r="J93" s="205">
        <v>114</v>
      </c>
      <c r="K93" s="204">
        <v>939900</v>
      </c>
      <c r="L93" s="203">
        <v>0</v>
      </c>
      <c r="M93" s="202">
        <v>875.93846</v>
      </c>
      <c r="N93" s="202">
        <v>0</v>
      </c>
      <c r="O93" s="201">
        <v>0</v>
      </c>
    </row>
    <row r="94" spans="1:15" ht="15">
      <c r="A94" s="209"/>
      <c r="B94" s="208"/>
      <c r="C94" s="207"/>
      <c r="D94" s="206"/>
      <c r="E94" s="206"/>
      <c r="F94" s="663" t="s">
        <v>902</v>
      </c>
      <c r="G94" s="663"/>
      <c r="H94" s="663"/>
      <c r="I94" s="203">
        <v>929</v>
      </c>
      <c r="J94" s="205">
        <v>114</v>
      </c>
      <c r="K94" s="204">
        <v>939907</v>
      </c>
      <c r="L94" s="203">
        <v>0</v>
      </c>
      <c r="M94" s="202">
        <v>875.93846</v>
      </c>
      <c r="N94" s="202">
        <v>0</v>
      </c>
      <c r="O94" s="201">
        <v>0</v>
      </c>
    </row>
    <row r="95" spans="1:15" ht="15">
      <c r="A95" s="200"/>
      <c r="B95" s="199"/>
      <c r="C95" s="198"/>
      <c r="D95" s="197"/>
      <c r="E95" s="197"/>
      <c r="F95" s="197"/>
      <c r="G95" s="665" t="s">
        <v>861</v>
      </c>
      <c r="H95" s="665"/>
      <c r="I95" s="194">
        <v>929</v>
      </c>
      <c r="J95" s="196">
        <v>114</v>
      </c>
      <c r="K95" s="195">
        <v>939907</v>
      </c>
      <c r="L95" s="194">
        <v>1</v>
      </c>
      <c r="M95" s="193">
        <v>875.93846</v>
      </c>
      <c r="N95" s="193">
        <v>0</v>
      </c>
      <c r="O95" s="192">
        <v>0</v>
      </c>
    </row>
    <row r="96" spans="1:16" ht="18.75" customHeight="1">
      <c r="A96" s="191"/>
      <c r="B96" s="189"/>
      <c r="C96" s="190"/>
      <c r="D96" s="190"/>
      <c r="E96" s="190"/>
      <c r="F96" s="190"/>
      <c r="G96" s="190"/>
      <c r="H96" s="189" t="s">
        <v>204</v>
      </c>
      <c r="I96" s="188" t="s">
        <v>1529</v>
      </c>
      <c r="J96" s="188" t="s">
        <v>1530</v>
      </c>
      <c r="K96" s="188" t="s">
        <v>203</v>
      </c>
      <c r="L96" s="188" t="s">
        <v>1529</v>
      </c>
      <c r="M96" s="187">
        <v>274178.8454799999</v>
      </c>
      <c r="N96" s="187">
        <v>55032.26466</v>
      </c>
      <c r="O96" s="186">
        <v>8880.926639999998</v>
      </c>
      <c r="P96" s="546" t="s">
        <v>1528</v>
      </c>
    </row>
  </sheetData>
  <sheetProtection/>
  <mergeCells count="85">
    <mergeCell ref="F34:H34"/>
    <mergeCell ref="F42:H42"/>
    <mergeCell ref="G43:H43"/>
    <mergeCell ref="G38:H38"/>
    <mergeCell ref="G33:H33"/>
    <mergeCell ref="G35:H35"/>
    <mergeCell ref="D40:H40"/>
    <mergeCell ref="E41:H41"/>
    <mergeCell ref="C39:H39"/>
    <mergeCell ref="D36:H36"/>
    <mergeCell ref="E37:H37"/>
    <mergeCell ref="D27:H27"/>
    <mergeCell ref="D30:H30"/>
    <mergeCell ref="E24:H24"/>
    <mergeCell ref="E31:H31"/>
    <mergeCell ref="E28:H28"/>
    <mergeCell ref="G25:H25"/>
    <mergeCell ref="G29:H29"/>
    <mergeCell ref="F32:H32"/>
    <mergeCell ref="B21:H21"/>
    <mergeCell ref="C22:H22"/>
    <mergeCell ref="C26:H26"/>
    <mergeCell ref="D23:H23"/>
    <mergeCell ref="A13:O13"/>
    <mergeCell ref="A16:A19"/>
    <mergeCell ref="I17:L17"/>
    <mergeCell ref="H18:H19"/>
    <mergeCell ref="I18:L18"/>
    <mergeCell ref="M18:M19"/>
    <mergeCell ref="N18:O18"/>
    <mergeCell ref="N16:O16"/>
    <mergeCell ref="N17:O17"/>
    <mergeCell ref="I16:L16"/>
    <mergeCell ref="D52:H52"/>
    <mergeCell ref="G51:H51"/>
    <mergeCell ref="F44:H44"/>
    <mergeCell ref="G45:H45"/>
    <mergeCell ref="F46:H46"/>
    <mergeCell ref="G47:H47"/>
    <mergeCell ref="F48:H48"/>
    <mergeCell ref="G49:H49"/>
    <mergeCell ref="F50:H50"/>
    <mergeCell ref="E53:H53"/>
    <mergeCell ref="G54:H54"/>
    <mergeCell ref="C55:H55"/>
    <mergeCell ref="D59:H59"/>
    <mergeCell ref="E57:H57"/>
    <mergeCell ref="D56:H56"/>
    <mergeCell ref="G65:H65"/>
    <mergeCell ref="F66:H66"/>
    <mergeCell ref="E60:H60"/>
    <mergeCell ref="G61:H61"/>
    <mergeCell ref="C62:H62"/>
    <mergeCell ref="G58:H58"/>
    <mergeCell ref="D63:H63"/>
    <mergeCell ref="E64:H64"/>
    <mergeCell ref="C71:H71"/>
    <mergeCell ref="D72:H72"/>
    <mergeCell ref="E73:H73"/>
    <mergeCell ref="G74:H74"/>
    <mergeCell ref="D68:H68"/>
    <mergeCell ref="G67:H67"/>
    <mergeCell ref="E69:H69"/>
    <mergeCell ref="G70:H70"/>
    <mergeCell ref="G95:H95"/>
    <mergeCell ref="E87:H87"/>
    <mergeCell ref="F88:H88"/>
    <mergeCell ref="G89:H89"/>
    <mergeCell ref="B90:H90"/>
    <mergeCell ref="C91:H91"/>
    <mergeCell ref="F94:H94"/>
    <mergeCell ref="E81:H81"/>
    <mergeCell ref="F82:H82"/>
    <mergeCell ref="C75:H75"/>
    <mergeCell ref="D76:H76"/>
    <mergeCell ref="E77:H77"/>
    <mergeCell ref="G78:H78"/>
    <mergeCell ref="C79:H79"/>
    <mergeCell ref="D80:H80"/>
    <mergeCell ref="G83:H83"/>
    <mergeCell ref="B84:H84"/>
    <mergeCell ref="D92:H92"/>
    <mergeCell ref="C85:H85"/>
    <mergeCell ref="D86:H86"/>
    <mergeCell ref="E93:H93"/>
  </mergeCells>
  <printOptions/>
  <pageMargins left="1.1811023622047245" right="0.3937007874015748" top="0.7874015748031497" bottom="0.35433070866141736" header="0.3937007874015748" footer="0.15748031496062992"/>
  <pageSetup fitToHeight="3"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tabColor theme="0"/>
  </sheetPr>
  <dimension ref="A1:AM38"/>
  <sheetViews>
    <sheetView zoomScalePageLayoutView="0" workbookViewId="0" topLeftCell="D1">
      <selection activeCell="I4" sqref="I4"/>
    </sheetView>
  </sheetViews>
  <sheetFormatPr defaultColWidth="9.00390625" defaultRowHeight="12.75"/>
  <cols>
    <col min="1" max="1" width="8.375" style="462" customWidth="1"/>
    <col min="2" max="2" width="48.875" style="460" customWidth="1"/>
    <col min="3" max="3" width="6.125" style="460" customWidth="1"/>
    <col min="4" max="4" width="6.375" style="460" customWidth="1"/>
    <col min="5" max="5" width="8.375" style="460" customWidth="1"/>
    <col min="6" max="6" width="5.25390625" style="460" customWidth="1"/>
    <col min="7" max="7" width="28.25390625" style="460" customWidth="1"/>
    <col min="8" max="8" width="28.375" style="460" customWidth="1"/>
    <col min="9" max="9" width="16.375" style="460" customWidth="1"/>
    <col min="10" max="39" width="9.125" style="461" customWidth="1"/>
    <col min="40" max="16384" width="9.125" style="460" customWidth="1"/>
  </cols>
  <sheetData>
    <row r="1" spans="1:39" ht="15.75">
      <c r="A1" s="510"/>
      <c r="B1" s="509"/>
      <c r="C1" s="509"/>
      <c r="D1" s="512"/>
      <c r="E1" s="512"/>
      <c r="F1" s="512"/>
      <c r="G1" s="511"/>
      <c r="H1" s="511"/>
      <c r="I1" s="506" t="s">
        <v>571</v>
      </c>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row>
    <row r="2" spans="1:39" ht="15.75">
      <c r="A2" s="510"/>
      <c r="B2" s="509"/>
      <c r="C2" s="509"/>
      <c r="D2" s="512"/>
      <c r="E2" s="512"/>
      <c r="F2" s="512"/>
      <c r="G2" s="511"/>
      <c r="H2" s="511"/>
      <c r="I2" s="506" t="s">
        <v>831</v>
      </c>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row>
    <row r="3" spans="1:39" ht="15.75">
      <c r="A3" s="510"/>
      <c r="B3" s="509"/>
      <c r="C3" s="509"/>
      <c r="D3" s="508"/>
      <c r="E3" s="508"/>
      <c r="F3" s="508"/>
      <c r="G3" s="507"/>
      <c r="H3" s="507"/>
      <c r="I3" s="506" t="s">
        <v>830</v>
      </c>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row>
    <row r="4" spans="1:39" ht="15.75">
      <c r="A4" s="510"/>
      <c r="B4" s="509"/>
      <c r="C4" s="509"/>
      <c r="D4" s="508"/>
      <c r="E4" s="508"/>
      <c r="F4" s="508"/>
      <c r="G4" s="507"/>
      <c r="H4" s="507"/>
      <c r="I4" s="506" t="s">
        <v>1702</v>
      </c>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row>
    <row r="5" spans="1:39" ht="12.75">
      <c r="A5" s="510"/>
      <c r="B5" s="509"/>
      <c r="C5" s="509"/>
      <c r="D5" s="509"/>
      <c r="E5" s="509"/>
      <c r="F5" s="509"/>
      <c r="H5" s="513"/>
      <c r="I5" s="513"/>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row>
    <row r="6" spans="1:39" ht="15.75" customHeight="1">
      <c r="A6" s="510"/>
      <c r="B6" s="509"/>
      <c r="C6" s="509"/>
      <c r="D6" s="512"/>
      <c r="E6" s="512"/>
      <c r="F6" s="512"/>
      <c r="G6" s="511"/>
      <c r="H6" s="511"/>
      <c r="I6" s="506" t="s">
        <v>571</v>
      </c>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row>
    <row r="7" spans="1:39" ht="15.75" customHeight="1">
      <c r="A7" s="510"/>
      <c r="B7" s="509"/>
      <c r="C7" s="509"/>
      <c r="D7" s="512"/>
      <c r="E7" s="512"/>
      <c r="F7" s="512"/>
      <c r="G7" s="511"/>
      <c r="H7" s="511"/>
      <c r="I7" s="506" t="s">
        <v>831</v>
      </c>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row>
    <row r="8" spans="1:39" ht="15.75" customHeight="1">
      <c r="A8" s="510"/>
      <c r="B8" s="509"/>
      <c r="C8" s="509"/>
      <c r="D8" s="508"/>
      <c r="E8" s="508"/>
      <c r="F8" s="508"/>
      <c r="G8" s="507"/>
      <c r="H8" s="507"/>
      <c r="I8" s="506" t="s">
        <v>830</v>
      </c>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row>
    <row r="9" spans="1:39" ht="18.75" customHeight="1">
      <c r="A9" s="510"/>
      <c r="B9" s="509"/>
      <c r="C9" s="509"/>
      <c r="D9" s="508"/>
      <c r="E9" s="508"/>
      <c r="F9" s="508"/>
      <c r="G9" s="507"/>
      <c r="H9" s="507"/>
      <c r="I9" s="506" t="s">
        <v>570</v>
      </c>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row>
    <row r="10" spans="1:39" ht="15.75">
      <c r="A10" s="679"/>
      <c r="B10" s="679"/>
      <c r="C10" s="679"/>
      <c r="D10" s="679"/>
      <c r="E10" s="679"/>
      <c r="F10" s="679"/>
      <c r="G10" s="679"/>
      <c r="H10" s="679"/>
      <c r="I10" s="679"/>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row>
    <row r="11" spans="1:9" ht="15.75">
      <c r="A11" s="679" t="s">
        <v>569</v>
      </c>
      <c r="B11" s="679"/>
      <c r="C11" s="679"/>
      <c r="D11" s="679"/>
      <c r="E11" s="679"/>
      <c r="F11" s="679"/>
      <c r="G11" s="679"/>
      <c r="H11" s="679"/>
      <c r="I11" s="679"/>
    </row>
    <row r="12" spans="1:9" ht="15.75">
      <c r="A12" s="679" t="s">
        <v>568</v>
      </c>
      <c r="B12" s="679"/>
      <c r="C12" s="679"/>
      <c r="D12" s="679"/>
      <c r="E12" s="679"/>
      <c r="F12" s="679"/>
      <c r="G12" s="679"/>
      <c r="H12" s="679"/>
      <c r="I12" s="679"/>
    </row>
    <row r="13" spans="1:9" ht="12" customHeight="1">
      <c r="A13" s="679"/>
      <c r="B13" s="679"/>
      <c r="C13" s="679"/>
      <c r="D13" s="679"/>
      <c r="E13" s="679"/>
      <c r="F13" s="679"/>
      <c r="G13" s="679"/>
      <c r="H13" s="679"/>
      <c r="I13" s="679"/>
    </row>
    <row r="14" spans="1:9" ht="15.75">
      <c r="A14" s="505"/>
      <c r="B14" s="505"/>
      <c r="C14" s="505"/>
      <c r="D14" s="505"/>
      <c r="E14" s="505"/>
      <c r="F14" s="505"/>
      <c r="I14" s="10" t="s">
        <v>828</v>
      </c>
    </row>
    <row r="15" spans="1:39" s="503" customFormat="1" ht="20.25" customHeight="1">
      <c r="A15" s="680" t="s">
        <v>567</v>
      </c>
      <c r="B15" s="682" t="s">
        <v>853</v>
      </c>
      <c r="C15" s="682" t="s">
        <v>200</v>
      </c>
      <c r="D15" s="682"/>
      <c r="E15" s="682"/>
      <c r="F15" s="682"/>
      <c r="G15" s="682" t="s">
        <v>566</v>
      </c>
      <c r="H15" s="682" t="s">
        <v>565</v>
      </c>
      <c r="I15" s="684" t="s">
        <v>825</v>
      </c>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row>
    <row r="16" spans="1:39" s="497" customFormat="1" ht="35.25" customHeight="1">
      <c r="A16" s="681"/>
      <c r="B16" s="683"/>
      <c r="C16" s="502" t="s">
        <v>564</v>
      </c>
      <c r="D16" s="502" t="s">
        <v>563</v>
      </c>
      <c r="E16" s="502" t="s">
        <v>562</v>
      </c>
      <c r="F16" s="502" t="s">
        <v>561</v>
      </c>
      <c r="G16" s="683"/>
      <c r="H16" s="683"/>
      <c r="I16" s="685"/>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row>
    <row r="17" spans="1:39" s="497" customFormat="1" ht="15" customHeight="1">
      <c r="A17" s="501">
        <v>1</v>
      </c>
      <c r="B17" s="500">
        <v>2</v>
      </c>
      <c r="C17" s="500">
        <v>3</v>
      </c>
      <c r="D17" s="500">
        <v>4</v>
      </c>
      <c r="E17" s="500">
        <v>5</v>
      </c>
      <c r="F17" s="500">
        <v>6</v>
      </c>
      <c r="G17" s="500">
        <v>7</v>
      </c>
      <c r="H17" s="500">
        <v>8</v>
      </c>
      <c r="I17" s="499">
        <v>9</v>
      </c>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row>
    <row r="18" spans="1:39" s="492" customFormat="1" ht="21.75" customHeight="1">
      <c r="A18" s="496" t="s">
        <v>1492</v>
      </c>
      <c r="B18" s="482" t="s">
        <v>560</v>
      </c>
      <c r="C18" s="495"/>
      <c r="D18" s="495"/>
      <c r="E18" s="495"/>
      <c r="F18" s="495"/>
      <c r="G18" s="495"/>
      <c r="H18" s="495"/>
      <c r="I18" s="494">
        <v>78641.45835999999</v>
      </c>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row>
    <row r="19" spans="1:39" s="463" customFormat="1" ht="33" customHeight="1">
      <c r="A19" s="491"/>
      <c r="B19" s="490" t="s">
        <v>967</v>
      </c>
      <c r="C19" s="474" t="s">
        <v>559</v>
      </c>
      <c r="D19" s="489">
        <v>918</v>
      </c>
      <c r="E19" s="489">
        <v>1020111</v>
      </c>
      <c r="F19" s="474" t="s">
        <v>536</v>
      </c>
      <c r="G19" s="488" t="s">
        <v>558</v>
      </c>
      <c r="H19" s="488" t="s">
        <v>558</v>
      </c>
      <c r="I19" s="487">
        <v>17300</v>
      </c>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row>
    <row r="20" spans="1:39" s="470" customFormat="1" ht="57.75" customHeight="1">
      <c r="A20" s="476"/>
      <c r="B20" s="486" t="s">
        <v>245</v>
      </c>
      <c r="C20" s="474" t="s">
        <v>550</v>
      </c>
      <c r="D20" s="474" t="s">
        <v>1123</v>
      </c>
      <c r="E20" s="474" t="s">
        <v>261</v>
      </c>
      <c r="F20" s="474" t="s">
        <v>536</v>
      </c>
      <c r="G20" s="473" t="s">
        <v>1326</v>
      </c>
      <c r="H20" s="473" t="s">
        <v>1326</v>
      </c>
      <c r="I20" s="472">
        <v>549.43686</v>
      </c>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row>
    <row r="21" spans="1:39" s="470" customFormat="1" ht="56.25" customHeight="1">
      <c r="A21" s="476"/>
      <c r="B21" s="486" t="s">
        <v>557</v>
      </c>
      <c r="C21" s="474" t="s">
        <v>550</v>
      </c>
      <c r="D21" s="474" t="s">
        <v>1123</v>
      </c>
      <c r="E21" s="474" t="s">
        <v>556</v>
      </c>
      <c r="F21" s="474" t="s">
        <v>536</v>
      </c>
      <c r="G21" s="473" t="s">
        <v>1326</v>
      </c>
      <c r="H21" s="473" t="s">
        <v>1326</v>
      </c>
      <c r="I21" s="472">
        <v>1007</v>
      </c>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row>
    <row r="22" spans="1:39" s="470" customFormat="1" ht="61.5" customHeight="1">
      <c r="A22" s="476"/>
      <c r="B22" s="486" t="s">
        <v>555</v>
      </c>
      <c r="C22" s="474" t="s">
        <v>554</v>
      </c>
      <c r="D22" s="474" t="s">
        <v>1136</v>
      </c>
      <c r="E22" s="474" t="s">
        <v>553</v>
      </c>
      <c r="F22" s="474" t="s">
        <v>536</v>
      </c>
      <c r="G22" s="473" t="s">
        <v>535</v>
      </c>
      <c r="H22" s="473" t="s">
        <v>535</v>
      </c>
      <c r="I22" s="472">
        <v>45103</v>
      </c>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row>
    <row r="23" spans="1:39" s="470" customFormat="1" ht="41.25" customHeight="1">
      <c r="A23" s="476"/>
      <c r="B23" s="475" t="s">
        <v>552</v>
      </c>
      <c r="C23" s="474" t="s">
        <v>550</v>
      </c>
      <c r="D23" s="474" t="s">
        <v>1136</v>
      </c>
      <c r="E23" s="474" t="s">
        <v>549</v>
      </c>
      <c r="F23" s="474" t="s">
        <v>536</v>
      </c>
      <c r="G23" s="473" t="s">
        <v>535</v>
      </c>
      <c r="H23" s="473" t="s">
        <v>535</v>
      </c>
      <c r="I23" s="472">
        <v>2974.5489</v>
      </c>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row>
    <row r="24" spans="1:39" s="470" customFormat="1" ht="42.75" customHeight="1">
      <c r="A24" s="476"/>
      <c r="B24" s="475" t="s">
        <v>551</v>
      </c>
      <c r="C24" s="474" t="s">
        <v>550</v>
      </c>
      <c r="D24" s="474" t="s">
        <v>1136</v>
      </c>
      <c r="E24" s="474" t="s">
        <v>260</v>
      </c>
      <c r="F24" s="474" t="s">
        <v>536</v>
      </c>
      <c r="G24" s="473" t="s">
        <v>535</v>
      </c>
      <c r="H24" s="473" t="s">
        <v>535</v>
      </c>
      <c r="I24" s="472">
        <v>1130.54251</v>
      </c>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row>
    <row r="25" spans="1:39" s="470" customFormat="1" ht="42" customHeight="1">
      <c r="A25" s="476"/>
      <c r="B25" s="475" t="s">
        <v>895</v>
      </c>
      <c r="C25" s="474" t="s">
        <v>546</v>
      </c>
      <c r="D25" s="474" t="s">
        <v>1136</v>
      </c>
      <c r="E25" s="474" t="s">
        <v>547</v>
      </c>
      <c r="F25" s="474" t="s">
        <v>536</v>
      </c>
      <c r="G25" s="473" t="s">
        <v>535</v>
      </c>
      <c r="H25" s="473" t="s">
        <v>535</v>
      </c>
      <c r="I25" s="472">
        <v>4200</v>
      </c>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row>
    <row r="26" spans="1:39" s="484" customFormat="1" ht="41.25" customHeight="1">
      <c r="A26" s="476"/>
      <c r="B26" s="475" t="s">
        <v>548</v>
      </c>
      <c r="C26" s="474" t="s">
        <v>546</v>
      </c>
      <c r="D26" s="474" t="s">
        <v>1136</v>
      </c>
      <c r="E26" s="474" t="s">
        <v>547</v>
      </c>
      <c r="F26" s="474" t="s">
        <v>536</v>
      </c>
      <c r="G26" s="473" t="s">
        <v>535</v>
      </c>
      <c r="H26" s="473" t="s">
        <v>535</v>
      </c>
      <c r="I26" s="472">
        <v>6376.93009</v>
      </c>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row>
    <row r="27" spans="1:39" s="479" customFormat="1" ht="21" customHeight="1">
      <c r="A27" s="483" t="s">
        <v>1493</v>
      </c>
      <c r="B27" s="482" t="s">
        <v>259</v>
      </c>
      <c r="C27" s="474"/>
      <c r="D27" s="474"/>
      <c r="E27" s="474"/>
      <c r="F27" s="474"/>
      <c r="G27" s="473"/>
      <c r="H27" s="473"/>
      <c r="I27" s="481">
        <v>128070.033</v>
      </c>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row>
    <row r="28" spans="1:39" s="308" customFormat="1" ht="134.25" customHeight="1">
      <c r="A28" s="478"/>
      <c r="B28" s="475" t="s">
        <v>544</v>
      </c>
      <c r="C28" s="474" t="s">
        <v>541</v>
      </c>
      <c r="D28" s="474" t="s">
        <v>1136</v>
      </c>
      <c r="E28" s="474" t="s">
        <v>543</v>
      </c>
      <c r="F28" s="474" t="s">
        <v>536</v>
      </c>
      <c r="G28" s="473" t="s">
        <v>535</v>
      </c>
      <c r="H28" s="473" t="s">
        <v>535</v>
      </c>
      <c r="I28" s="472">
        <v>111326.443</v>
      </c>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row>
    <row r="29" spans="1:39" s="308" customFormat="1" ht="122.25" customHeight="1">
      <c r="A29" s="478"/>
      <c r="B29" s="475" t="s">
        <v>898</v>
      </c>
      <c r="C29" s="474" t="s">
        <v>541</v>
      </c>
      <c r="D29" s="474" t="s">
        <v>1136</v>
      </c>
      <c r="E29" s="474" t="s">
        <v>258</v>
      </c>
      <c r="F29" s="474" t="s">
        <v>536</v>
      </c>
      <c r="G29" s="473" t="s">
        <v>535</v>
      </c>
      <c r="H29" s="473" t="s">
        <v>535</v>
      </c>
      <c r="I29" s="472">
        <v>5103.61</v>
      </c>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row>
    <row r="30" spans="1:39" s="308" customFormat="1" ht="116.25" customHeight="1">
      <c r="A30" s="478"/>
      <c r="B30" s="475" t="s">
        <v>542</v>
      </c>
      <c r="C30" s="474" t="s">
        <v>541</v>
      </c>
      <c r="D30" s="474" t="s">
        <v>1136</v>
      </c>
      <c r="E30" s="474" t="s">
        <v>540</v>
      </c>
      <c r="F30" s="474" t="s">
        <v>536</v>
      </c>
      <c r="G30" s="473" t="s">
        <v>535</v>
      </c>
      <c r="H30" s="473" t="s">
        <v>535</v>
      </c>
      <c r="I30" s="472">
        <v>9440.28</v>
      </c>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row>
    <row r="31" spans="1:39" s="308" customFormat="1" ht="45" customHeight="1">
      <c r="A31" s="478"/>
      <c r="B31" s="475" t="s">
        <v>894</v>
      </c>
      <c r="C31" s="474" t="s">
        <v>546</v>
      </c>
      <c r="D31" s="474" t="s">
        <v>1136</v>
      </c>
      <c r="E31" s="474" t="s">
        <v>545</v>
      </c>
      <c r="F31" s="474" t="s">
        <v>536</v>
      </c>
      <c r="G31" s="473" t="s">
        <v>535</v>
      </c>
      <c r="H31" s="473" t="s">
        <v>535</v>
      </c>
      <c r="I31" s="472">
        <v>1526.8</v>
      </c>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row>
    <row r="32" spans="1:39" s="470" customFormat="1" ht="51" customHeight="1">
      <c r="A32" s="476"/>
      <c r="B32" s="475" t="s">
        <v>539</v>
      </c>
      <c r="C32" s="474" t="s">
        <v>538</v>
      </c>
      <c r="D32" s="474" t="s">
        <v>1136</v>
      </c>
      <c r="E32" s="474" t="s">
        <v>537</v>
      </c>
      <c r="F32" s="474" t="s">
        <v>536</v>
      </c>
      <c r="G32" s="473" t="s">
        <v>535</v>
      </c>
      <c r="H32" s="473" t="s">
        <v>535</v>
      </c>
      <c r="I32" s="472">
        <v>672.9</v>
      </c>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row>
    <row r="33" spans="1:39" s="463" customFormat="1" ht="21.75" customHeight="1">
      <c r="A33" s="469"/>
      <c r="B33" s="468" t="s">
        <v>534</v>
      </c>
      <c r="C33" s="467"/>
      <c r="D33" s="467"/>
      <c r="E33" s="467"/>
      <c r="F33" s="467"/>
      <c r="G33" s="466"/>
      <c r="H33" s="466"/>
      <c r="I33" s="465">
        <v>206711.49135999999</v>
      </c>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row>
    <row r="34" ht="15">
      <c r="I34" s="573" t="s">
        <v>1528</v>
      </c>
    </row>
    <row r="35" spans="9:10" ht="12.75">
      <c r="I35" s="554"/>
      <c r="J35" s="555"/>
    </row>
    <row r="36" spans="9:10" ht="12.75">
      <c r="I36" s="554">
        <f>'Прил. 7'!M791</f>
        <v>0</v>
      </c>
      <c r="J36" s="555"/>
    </row>
    <row r="37" spans="9:10" ht="12.75">
      <c r="I37" s="556">
        <f>I33-I36</f>
        <v>206711.49135999999</v>
      </c>
      <c r="J37" s="555"/>
    </row>
    <row r="38" spans="9:10" ht="12.75">
      <c r="I38" s="554"/>
      <c r="J38" s="555"/>
    </row>
  </sheetData>
  <sheetProtection/>
  <autoFilter ref="A17:AM34"/>
  <mergeCells count="10">
    <mergeCell ref="A10:I10"/>
    <mergeCell ref="A15:A16"/>
    <mergeCell ref="B15:B16"/>
    <mergeCell ref="C15:F15"/>
    <mergeCell ref="G15:G16"/>
    <mergeCell ref="A11:I11"/>
    <mergeCell ref="A12:I12"/>
    <mergeCell ref="A13:I13"/>
    <mergeCell ref="H15:H16"/>
    <mergeCell ref="I15:I16"/>
  </mergeCells>
  <printOptions/>
  <pageMargins left="0.7086614173228347" right="0.7086614173228347" top="0.5118110236220472" bottom="0.1968503937007874" header="0.4724409448818898"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DShelkovnikov</dc:creator>
  <cp:keywords/>
  <dc:description/>
  <cp:lastModifiedBy>aksenova</cp:lastModifiedBy>
  <cp:lastPrinted>2010-04-14T23:05:19Z</cp:lastPrinted>
  <dcterms:created xsi:type="dcterms:W3CDTF">2009-10-14T07:36:06Z</dcterms:created>
  <dcterms:modified xsi:type="dcterms:W3CDTF">2010-04-19T23:25:13Z</dcterms:modified>
  <cp:category/>
  <cp:version/>
  <cp:contentType/>
  <cp:contentStatus/>
</cp:coreProperties>
</file>